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5"/>
  <workbookPr defaultThemeVersion="166925"/>
  <mc:AlternateContent xmlns:mc="http://schemas.openxmlformats.org/markup-compatibility/2006">
    <mc:Choice Requires="x15">
      <x15ac:absPath xmlns:x15ac="http://schemas.microsoft.com/office/spreadsheetml/2010/11/ac" url="https://cicatelli-my.sharepoint.com/personal/mdamle_caiglobal_org/Documents/Documents/DAP/Costing/"/>
    </mc:Choice>
  </mc:AlternateContent>
  <xr:revisionPtr revIDLastSave="1" documentId="8_{475A5D11-4E25-413A-8D52-09426C406320}" xr6:coauthVersionLast="47" xr6:coauthVersionMax="47" xr10:uidLastSave="{4B44FBB4-3876-4862-B1EC-C4A7136A8C9D}"/>
  <bookViews>
    <workbookView xWindow="-110" yWindow="-110" windowWidth="19420" windowHeight="10420" tabRatio="619" firstSheet="4" activeTab="4" xr2:uid="{BA4D1AA2-F0B7-4AB6-B2AE-23948A2AB690}"/>
  </bookViews>
  <sheets>
    <sheet name="TOOL OVERVIEW" sheetId="7" r:id="rId1"/>
    <sheet name="Simple Tool Instructions" sheetId="5" r:id="rId2"/>
    <sheet name="SIMPLE TOOL" sheetId="1" r:id="rId3"/>
    <sheet name="Detailed Tool Instructions" sheetId="6" r:id="rId4"/>
    <sheet name="DETAILED TOOL" sheetId="4" r:id="rId5"/>
    <sheet name="Effort Tool - Planning" sheetId="2"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4" i="1" l="1"/>
  <c r="S13" i="1"/>
  <c r="S12" i="1"/>
  <c r="C31" i="4"/>
  <c r="P12" i="1"/>
  <c r="R12" i="1"/>
  <c r="P13" i="1"/>
  <c r="R13" i="1"/>
  <c r="P14" i="1"/>
  <c r="R14" i="1"/>
  <c r="Q24" i="1"/>
  <c r="R24" i="1"/>
  <c r="S24" i="1"/>
  <c r="U24" i="1"/>
  <c r="V24" i="1"/>
  <c r="R25" i="1"/>
  <c r="S25" i="1"/>
  <c r="U25" i="1"/>
  <c r="V25" i="1"/>
  <c r="Q26" i="1"/>
  <c r="U26" i="1"/>
  <c r="V26" i="1"/>
  <c r="Q27" i="1"/>
  <c r="S27" i="1"/>
  <c r="U27" i="1"/>
  <c r="V27" i="1"/>
  <c r="R28" i="1"/>
  <c r="U28" i="1"/>
  <c r="V28" i="1"/>
  <c r="Q29" i="1"/>
  <c r="R29" i="1"/>
  <c r="U29" i="1"/>
  <c r="V29" i="1"/>
  <c r="R30" i="1"/>
  <c r="S30" i="1"/>
  <c r="U30" i="1"/>
  <c r="V30" i="1"/>
  <c r="Q31" i="1"/>
  <c r="S31" i="1"/>
  <c r="U31" i="1"/>
  <c r="V31" i="1"/>
  <c r="Q32" i="1"/>
  <c r="R32" i="1"/>
  <c r="U32" i="1"/>
  <c r="V32" i="1"/>
  <c r="R33" i="1"/>
  <c r="S33" i="1"/>
  <c r="U33" i="1"/>
  <c r="V33" i="1"/>
  <c r="Q34" i="1"/>
  <c r="S34" i="1"/>
  <c r="U34" i="1"/>
  <c r="V34" i="1"/>
  <c r="Q35" i="1"/>
  <c r="R35" i="1"/>
  <c r="U35" i="1"/>
  <c r="V35" i="1"/>
  <c r="R36" i="1"/>
  <c r="S36" i="1"/>
  <c r="U36" i="1"/>
  <c r="V36" i="1"/>
  <c r="Q37" i="1"/>
  <c r="R37" i="1"/>
  <c r="U37" i="1"/>
  <c r="V37" i="1"/>
  <c r="Q38" i="1"/>
  <c r="S38" i="1"/>
  <c r="U38" i="1"/>
  <c r="V38" i="1"/>
  <c r="R39" i="1"/>
  <c r="S39" i="1"/>
  <c r="U39" i="1"/>
  <c r="V39" i="1"/>
  <c r="Q40" i="1"/>
  <c r="S40" i="1"/>
  <c r="U40" i="1"/>
  <c r="V40" i="1"/>
  <c r="Q41" i="1"/>
  <c r="R41" i="1"/>
  <c r="U41" i="1"/>
  <c r="V41" i="1"/>
  <c r="R42" i="1"/>
  <c r="S42" i="1"/>
  <c r="U42" i="1"/>
  <c r="V42" i="1"/>
  <c r="Q43" i="1"/>
  <c r="R43" i="1"/>
  <c r="S43" i="1"/>
  <c r="U43" i="1"/>
  <c r="V43" i="1"/>
  <c r="Q44" i="1"/>
  <c r="R44" i="1"/>
  <c r="U44" i="1"/>
  <c r="V44" i="1"/>
  <c r="N64" i="1"/>
  <c r="O64" i="1"/>
  <c r="P64" i="1"/>
  <c r="Q64" i="1"/>
  <c r="N65" i="1"/>
  <c r="O65" i="1"/>
  <c r="P65" i="1"/>
  <c r="Q65" i="1"/>
  <c r="P15" i="1" l="1"/>
  <c r="M41" i="4"/>
  <c r="M40" i="4"/>
  <c r="M39" i="4"/>
  <c r="M38" i="4"/>
  <c r="M37" i="4"/>
  <c r="M36" i="4"/>
  <c r="M35" i="4"/>
  <c r="M34" i="4"/>
  <c r="M33" i="4"/>
  <c r="M32" i="4"/>
  <c r="M31" i="4"/>
  <c r="M30" i="4"/>
  <c r="M29" i="4"/>
  <c r="M28" i="4"/>
  <c r="M27" i="4"/>
  <c r="M26" i="4"/>
  <c r="M25" i="4"/>
  <c r="M24" i="4"/>
  <c r="M23" i="4"/>
  <c r="M22" i="4"/>
  <c r="M21" i="4"/>
  <c r="S41" i="4"/>
  <c r="S40" i="4"/>
  <c r="S39" i="4"/>
  <c r="S38" i="4"/>
  <c r="S37" i="4"/>
  <c r="S36" i="4"/>
  <c r="S35" i="4"/>
  <c r="S34" i="4"/>
  <c r="S33" i="4"/>
  <c r="S32" i="4"/>
  <c r="S31" i="4"/>
  <c r="S30" i="4"/>
  <c r="S29" i="4"/>
  <c r="S28" i="4"/>
  <c r="S27" i="4"/>
  <c r="S26" i="4"/>
  <c r="S25" i="4"/>
  <c r="S24" i="4"/>
  <c r="S23" i="4"/>
  <c r="S22" i="4"/>
  <c r="S21" i="4"/>
  <c r="R41" i="4"/>
  <c r="R40" i="4"/>
  <c r="R39" i="4"/>
  <c r="R38" i="4"/>
  <c r="R37" i="4"/>
  <c r="R36" i="4"/>
  <c r="R35" i="4"/>
  <c r="R34" i="4"/>
  <c r="R33" i="4"/>
  <c r="R32" i="4"/>
  <c r="R31" i="4"/>
  <c r="R30" i="4"/>
  <c r="R29" i="4"/>
  <c r="R28" i="4"/>
  <c r="R27" i="4"/>
  <c r="R26" i="4"/>
  <c r="R25" i="4"/>
  <c r="R24" i="4"/>
  <c r="R23" i="4"/>
  <c r="R22" i="4"/>
  <c r="R21" i="4"/>
  <c r="Q41" i="4"/>
  <c r="Q40" i="4"/>
  <c r="Q39" i="4"/>
  <c r="Q38" i="4"/>
  <c r="Q37" i="4"/>
  <c r="Q36" i="4"/>
  <c r="Q35" i="4"/>
  <c r="Q34" i="4"/>
  <c r="Q33" i="4"/>
  <c r="Q32" i="4"/>
  <c r="Q31" i="4"/>
  <c r="Q30" i="4"/>
  <c r="Q29" i="4"/>
  <c r="Q28" i="4"/>
  <c r="Q27" i="4"/>
  <c r="Q26" i="4"/>
  <c r="Q25" i="4"/>
  <c r="Q24" i="4"/>
  <c r="Q23" i="4"/>
  <c r="Q22" i="4"/>
  <c r="Q21" i="4"/>
  <c r="P41" i="4"/>
  <c r="P40" i="4"/>
  <c r="P39" i="4"/>
  <c r="P38" i="4"/>
  <c r="P37" i="4"/>
  <c r="P36" i="4"/>
  <c r="P35" i="4"/>
  <c r="P34" i="4"/>
  <c r="P33" i="4"/>
  <c r="P32" i="4"/>
  <c r="P31" i="4"/>
  <c r="P30" i="4"/>
  <c r="P29" i="4"/>
  <c r="P28" i="4"/>
  <c r="P27" i="4"/>
  <c r="P26" i="4"/>
  <c r="P25" i="4"/>
  <c r="P24" i="4"/>
  <c r="P23" i="4"/>
  <c r="P22" i="4"/>
  <c r="P21" i="4"/>
  <c r="O41" i="4"/>
  <c r="O40" i="4"/>
  <c r="O39" i="4"/>
  <c r="O38" i="4"/>
  <c r="O37" i="4"/>
  <c r="O36" i="4"/>
  <c r="O35" i="4"/>
  <c r="O34" i="4"/>
  <c r="O33" i="4"/>
  <c r="O32" i="4"/>
  <c r="O31" i="4"/>
  <c r="O30" i="4"/>
  <c r="O29" i="4"/>
  <c r="O28" i="4"/>
  <c r="O27" i="4"/>
  <c r="O26" i="4"/>
  <c r="O25" i="4"/>
  <c r="O24" i="4"/>
  <c r="O23" i="4"/>
  <c r="O22" i="4"/>
  <c r="O21" i="4"/>
  <c r="N41" i="4"/>
  <c r="N40" i="4"/>
  <c r="N39" i="4"/>
  <c r="N38" i="4"/>
  <c r="N37" i="4"/>
  <c r="N36" i="4"/>
  <c r="N35" i="4"/>
  <c r="N34" i="4"/>
  <c r="N33" i="4"/>
  <c r="N32" i="4"/>
  <c r="N31" i="4"/>
  <c r="N30" i="4"/>
  <c r="N29" i="4"/>
  <c r="N28" i="4"/>
  <c r="N27" i="4"/>
  <c r="N26" i="4"/>
  <c r="N25" i="4"/>
  <c r="N24" i="4"/>
  <c r="N23" i="4"/>
  <c r="N21" i="4"/>
  <c r="N22" i="4"/>
  <c r="C22" i="4"/>
  <c r="D65" i="1" l="1"/>
  <c r="G65" i="1" s="1"/>
  <c r="D64" i="1"/>
  <c r="C65" i="1"/>
  <c r="H65" i="1" s="1"/>
  <c r="C64" i="1"/>
  <c r="J15" i="1"/>
  <c r="F9" i="4" s="1"/>
  <c r="C66" i="1" l="1"/>
  <c r="H64" i="1"/>
  <c r="H66" i="1" s="1"/>
  <c r="D66" i="1"/>
  <c r="K59" i="4" l="1"/>
  <c r="I59" i="4"/>
  <c r="L61" i="4"/>
  <c r="K61" i="4"/>
  <c r="K60" i="4"/>
  <c r="L60" i="4"/>
  <c r="J61" i="4"/>
  <c r="J60" i="4"/>
  <c r="I60" i="4"/>
  <c r="I61" i="4" l="1"/>
  <c r="D24" i="2"/>
  <c r="D23" i="2"/>
  <c r="D22" i="2"/>
  <c r="D21" i="2"/>
  <c r="D20" i="2"/>
  <c r="D19" i="2"/>
  <c r="D18" i="2"/>
  <c r="D17" i="2"/>
  <c r="D16" i="2"/>
  <c r="D15" i="2"/>
  <c r="D14" i="2"/>
  <c r="D13" i="2"/>
  <c r="D12" i="2"/>
  <c r="D11" i="2"/>
  <c r="D10" i="2"/>
  <c r="D9" i="2"/>
  <c r="D8" i="2"/>
  <c r="D7" i="2"/>
  <c r="D6" i="2"/>
  <c r="D5" i="2"/>
  <c r="D4" i="2"/>
  <c r="J24" i="2"/>
  <c r="J23" i="2"/>
  <c r="J22" i="2"/>
  <c r="J21" i="2"/>
  <c r="J20" i="2"/>
  <c r="J19" i="2"/>
  <c r="J18" i="2"/>
  <c r="J17" i="2"/>
  <c r="J16" i="2"/>
  <c r="J15" i="2"/>
  <c r="J14" i="2"/>
  <c r="J13" i="2"/>
  <c r="J12" i="2"/>
  <c r="J11" i="2"/>
  <c r="J10" i="2"/>
  <c r="J9" i="2"/>
  <c r="J8" i="2"/>
  <c r="J7" i="2"/>
  <c r="J6" i="2"/>
  <c r="J5" i="2"/>
  <c r="J4" i="2"/>
  <c r="D50" i="4"/>
  <c r="C50" i="4"/>
  <c r="D49" i="4"/>
  <c r="C49" i="4"/>
  <c r="D48" i="4"/>
  <c r="C48" i="4"/>
  <c r="D47" i="4"/>
  <c r="C47" i="4"/>
  <c r="I26" i="2"/>
  <c r="H26" i="2"/>
  <c r="G26" i="2"/>
  <c r="F26" i="2"/>
  <c r="E26" i="2"/>
  <c r="J26" i="2" l="1"/>
  <c r="B38" i="4"/>
  <c r="B41" i="4"/>
  <c r="B40" i="4"/>
  <c r="B39" i="4"/>
  <c r="D41" i="4"/>
  <c r="C41" i="4"/>
  <c r="D40" i="4"/>
  <c r="C40" i="4"/>
  <c r="D39" i="4"/>
  <c r="C39" i="4"/>
  <c r="D38" i="4"/>
  <c r="C38" i="4"/>
  <c r="D37" i="4"/>
  <c r="C37" i="4"/>
  <c r="D36" i="4"/>
  <c r="C36" i="4"/>
  <c r="D35" i="4"/>
  <c r="C35" i="4"/>
  <c r="D34" i="4"/>
  <c r="C34" i="4"/>
  <c r="D33" i="4"/>
  <c r="C33" i="4"/>
  <c r="D32" i="4"/>
  <c r="C32" i="4"/>
  <c r="D31" i="4"/>
  <c r="D30" i="4"/>
  <c r="C30" i="4"/>
  <c r="D29" i="4"/>
  <c r="C29" i="4"/>
  <c r="D28" i="4"/>
  <c r="C28" i="4"/>
  <c r="D27" i="4"/>
  <c r="C27" i="4"/>
  <c r="D26" i="4"/>
  <c r="C26" i="4"/>
  <c r="D25" i="4"/>
  <c r="C25" i="4"/>
  <c r="D24" i="4"/>
  <c r="C24" i="4"/>
  <c r="D23" i="4"/>
  <c r="C23" i="4"/>
  <c r="D22" i="4"/>
  <c r="D21" i="4"/>
  <c r="C21" i="4"/>
  <c r="H42" i="4"/>
  <c r="G42" i="4"/>
  <c r="F42" i="4"/>
  <c r="F43" i="4" s="1"/>
  <c r="E50" i="4"/>
  <c r="E49" i="4"/>
  <c r="E48" i="4"/>
  <c r="E47" i="4"/>
  <c r="E25" i="1"/>
  <c r="Q25" i="1" s="1"/>
  <c r="F53" i="1"/>
  <c r="F52" i="1"/>
  <c r="F51" i="1"/>
  <c r="F50" i="1"/>
  <c r="B60" i="4" l="1"/>
  <c r="D60" i="4" s="1"/>
  <c r="G43" i="4"/>
  <c r="B61" i="4"/>
  <c r="D61" i="4" s="1"/>
  <c r="H43" i="4"/>
  <c r="B59" i="4"/>
  <c r="F64" i="1"/>
  <c r="F65" i="1"/>
  <c r="G64" i="1"/>
  <c r="E64" i="1"/>
  <c r="E28" i="4"/>
  <c r="K28" i="4" s="1"/>
  <c r="E23" i="4"/>
  <c r="K23" i="4" s="1"/>
  <c r="E27" i="4"/>
  <c r="J27" i="4" s="1"/>
  <c r="E31" i="4"/>
  <c r="K31" i="4" s="1"/>
  <c r="E35" i="4"/>
  <c r="K35" i="4" s="1"/>
  <c r="E39" i="4"/>
  <c r="K39" i="4" s="1"/>
  <c r="E24" i="4"/>
  <c r="I24" i="4" s="1"/>
  <c r="E32" i="4"/>
  <c r="I32" i="4" s="1"/>
  <c r="E36" i="4"/>
  <c r="K36" i="4" s="1"/>
  <c r="E40" i="4"/>
  <c r="I40" i="4" s="1"/>
  <c r="E21" i="4"/>
  <c r="J21" i="4" s="1"/>
  <c r="E25" i="4"/>
  <c r="K25" i="4" s="1"/>
  <c r="E29" i="4"/>
  <c r="J29" i="4" s="1"/>
  <c r="E33" i="4"/>
  <c r="K33" i="4" s="1"/>
  <c r="E37" i="4"/>
  <c r="J37" i="4" s="1"/>
  <c r="E41" i="4"/>
  <c r="K41" i="4" s="1"/>
  <c r="E22" i="4"/>
  <c r="J22" i="4" s="1"/>
  <c r="E26" i="4"/>
  <c r="K26" i="4" s="1"/>
  <c r="E30" i="4"/>
  <c r="K30" i="4" s="1"/>
  <c r="E34" i="4"/>
  <c r="K34" i="4" s="1"/>
  <c r="E38" i="4"/>
  <c r="K38" i="4" s="1"/>
  <c r="E51" i="4"/>
  <c r="E61" i="4" l="1"/>
  <c r="G60" i="4"/>
  <c r="B62" i="4"/>
  <c r="E60" i="4"/>
  <c r="D62" i="4"/>
  <c r="F60" i="4"/>
  <c r="G66" i="1"/>
  <c r="F66" i="1"/>
  <c r="J31" i="4"/>
  <c r="J39" i="4"/>
  <c r="I31" i="4"/>
  <c r="J35" i="4"/>
  <c r="I23" i="4"/>
  <c r="I28" i="4"/>
  <c r="J28" i="4"/>
  <c r="I35" i="4"/>
  <c r="J40" i="4"/>
  <c r="K40" i="4"/>
  <c r="J23" i="4"/>
  <c r="K27" i="4"/>
  <c r="I27" i="4"/>
  <c r="T27" i="4" s="1"/>
  <c r="U27" i="4" s="1"/>
  <c r="I39" i="4"/>
  <c r="I33" i="4"/>
  <c r="J32" i="4"/>
  <c r="J38" i="4"/>
  <c r="K24" i="4"/>
  <c r="K22" i="4"/>
  <c r="K29" i="4"/>
  <c r="J41" i="4"/>
  <c r="I38" i="4"/>
  <c r="J24" i="4"/>
  <c r="T24" i="4" s="1"/>
  <c r="U24" i="4" s="1"/>
  <c r="I29" i="4"/>
  <c r="J30" i="4"/>
  <c r="I22" i="4"/>
  <c r="I25" i="4"/>
  <c r="I34" i="4"/>
  <c r="I41" i="4"/>
  <c r="T41" i="4" s="1"/>
  <c r="U41" i="4" s="1"/>
  <c r="J26" i="4"/>
  <c r="J36" i="4"/>
  <c r="J25" i="4"/>
  <c r="I21" i="4"/>
  <c r="K32" i="4"/>
  <c r="I30" i="4"/>
  <c r="I37" i="4"/>
  <c r="I26" i="4"/>
  <c r="I36" i="4"/>
  <c r="K21" i="4"/>
  <c r="J34" i="4"/>
  <c r="J33" i="4"/>
  <c r="K37" i="4"/>
  <c r="F54" i="1"/>
  <c r="T23" i="4" l="1"/>
  <c r="U23" i="4" s="1"/>
  <c r="T32" i="4"/>
  <c r="U32" i="4" s="1"/>
  <c r="T40" i="4"/>
  <c r="U40" i="4" s="1"/>
  <c r="T37" i="4"/>
  <c r="U37" i="4" s="1"/>
  <c r="T33" i="4"/>
  <c r="U33" i="4" s="1"/>
  <c r="T38" i="4"/>
  <c r="U38" i="4" s="1"/>
  <c r="T34" i="4"/>
  <c r="U34" i="4" s="1"/>
  <c r="T26" i="4"/>
  <c r="U26" i="4" s="1"/>
  <c r="T30" i="4"/>
  <c r="U30" i="4" s="1"/>
  <c r="T25" i="4"/>
  <c r="U25" i="4" s="1"/>
  <c r="T31" i="4"/>
  <c r="U31" i="4" s="1"/>
  <c r="T22" i="4"/>
  <c r="U22" i="4" s="1"/>
  <c r="T29" i="4"/>
  <c r="U29" i="4" s="1"/>
  <c r="T35" i="4"/>
  <c r="U35" i="4" s="1"/>
  <c r="T36" i="4"/>
  <c r="U36" i="4" s="1"/>
  <c r="T39" i="4"/>
  <c r="U39" i="4" s="1"/>
  <c r="T28" i="4"/>
  <c r="U28" i="4" s="1"/>
  <c r="E62" i="4"/>
  <c r="T21" i="4"/>
  <c r="U21" i="4" s="1"/>
  <c r="G61" i="4"/>
  <c r="G62" i="4" s="1"/>
  <c r="E65" i="1"/>
  <c r="E66" i="1" s="1"/>
  <c r="F61" i="4"/>
  <c r="F62" i="4" s="1"/>
  <c r="I42" i="4"/>
  <c r="K42" i="4"/>
  <c r="J42" i="4"/>
  <c r="B67" i="4" l="1"/>
  <c r="E67" i="4" s="1"/>
  <c r="B68" i="4"/>
  <c r="E68" i="4" s="1"/>
  <c r="E72" i="4" s="1"/>
  <c r="B66" i="4"/>
  <c r="F66" i="4"/>
  <c r="D66" i="4"/>
  <c r="E66" i="4"/>
  <c r="G66" i="4"/>
  <c r="E44" i="1"/>
  <c r="S44" i="1" s="1"/>
  <c r="E43" i="1"/>
  <c r="E42" i="1"/>
  <c r="Q42" i="1" s="1"/>
  <c r="E41" i="1"/>
  <c r="S41" i="1" s="1"/>
  <c r="E40" i="1"/>
  <c r="R40" i="1" s="1"/>
  <c r="E39" i="1"/>
  <c r="Q39" i="1" s="1"/>
  <c r="E38" i="1"/>
  <c r="R38" i="1" s="1"/>
  <c r="E37" i="1"/>
  <c r="S37" i="1" s="1"/>
  <c r="E36" i="1"/>
  <c r="Q36" i="1" s="1"/>
  <c r="E35" i="1"/>
  <c r="S35" i="1" s="1"/>
  <c r="E34" i="1"/>
  <c r="R34" i="1" s="1"/>
  <c r="E33" i="1"/>
  <c r="Q33" i="1" s="1"/>
  <c r="E32" i="1"/>
  <c r="S32" i="1" s="1"/>
  <c r="E31" i="1"/>
  <c r="R31" i="1" s="1"/>
  <c r="E30" i="1"/>
  <c r="Q30" i="1" s="1"/>
  <c r="E29" i="1"/>
  <c r="S29" i="1" s="1"/>
  <c r="E28" i="1"/>
  <c r="E27" i="1"/>
  <c r="R27" i="1" s="1"/>
  <c r="E26" i="1"/>
  <c r="E24" i="1"/>
  <c r="Q28" i="1" l="1"/>
  <c r="S28" i="1"/>
  <c r="R26" i="1"/>
  <c r="S26" i="1"/>
  <c r="G67" i="4"/>
  <c r="G71" i="4" s="1"/>
  <c r="B69" i="4"/>
  <c r="F68" i="4"/>
  <c r="F72" i="4" s="1"/>
  <c r="G68" i="4"/>
  <c r="G72" i="4" s="1"/>
  <c r="F67" i="4"/>
  <c r="F71" i="4" s="1"/>
  <c r="D67" i="4"/>
  <c r="E71" i="4"/>
  <c r="E73" i="4" s="1"/>
  <c r="D68" i="4"/>
  <c r="D72" i="4" s="1"/>
  <c r="Q45" i="1" l="1"/>
  <c r="C70" i="1" s="1"/>
  <c r="C73" i="1" s="1"/>
  <c r="Q46" i="1"/>
  <c r="D70" i="1" s="1"/>
  <c r="D73" i="1" s="1"/>
  <c r="S45" i="1"/>
  <c r="H72" i="1" s="1"/>
  <c r="S46" i="1"/>
  <c r="H71" i="1" s="1"/>
  <c r="H75" i="1" s="1"/>
  <c r="R46" i="1"/>
  <c r="R45" i="1"/>
  <c r="E72" i="1" s="1"/>
  <c r="E76" i="1" s="1"/>
  <c r="G73" i="4"/>
  <c r="D71" i="4"/>
  <c r="D73" i="4" s="1"/>
  <c r="D69" i="4"/>
  <c r="G69" i="4"/>
  <c r="F69" i="4"/>
  <c r="F73" i="4"/>
  <c r="E69" i="4"/>
  <c r="H70" i="1" l="1"/>
  <c r="G70" i="1"/>
  <c r="G72" i="1"/>
  <c r="G76" i="1" s="1"/>
  <c r="E71" i="1"/>
  <c r="G71" i="1"/>
  <c r="G75" i="1" s="1"/>
  <c r="F70" i="1"/>
  <c r="F72" i="1"/>
  <c r="F76" i="1" s="1"/>
  <c r="F71" i="1"/>
  <c r="F75" i="1" s="1"/>
  <c r="E70" i="1"/>
  <c r="H76" i="1" l="1"/>
  <c r="H77" i="1" s="1"/>
  <c r="E75" i="1"/>
  <c r="E77" i="1" s="1"/>
  <c r="F77" i="1"/>
  <c r="E73" i="1"/>
  <c r="H73" i="1"/>
  <c r="G73" i="1"/>
  <c r="F73" i="1"/>
  <c r="G77" i="1" l="1"/>
</calcChain>
</file>

<file path=xl/sharedStrings.xml><?xml version="1.0" encoding="utf-8"?>
<sst xmlns="http://schemas.openxmlformats.org/spreadsheetml/2006/main" count="295" uniqueCount="168">
  <si>
    <t>Rapid Start Service Provision</t>
  </si>
  <si>
    <t>Cost Estimate Calculator</t>
  </si>
  <si>
    <t>Tool Overview</t>
  </si>
  <si>
    <t>October 2022</t>
  </si>
  <si>
    <t>Purpose</t>
  </si>
  <si>
    <r>
      <t>The purpose of this tool is to estimate the additional costs needed to support planning, implementation and management of Rapid Start service provision in your setting for the following time periods: 
1) The year prior to implementation of Rapid Start services
2) The first year of implementation of Rapid Start services</t>
    </r>
    <r>
      <rPr>
        <sz val="11"/>
        <rFont val="Arial Nova"/>
        <family val="2"/>
      </rPr>
      <t xml:space="preserve">
3) One year of sustained implementation of Rapid Start services</t>
    </r>
    <r>
      <rPr>
        <sz val="11"/>
        <color theme="1"/>
        <rFont val="Arial Nova"/>
        <family val="2"/>
      </rPr>
      <t xml:space="preserve">
The tool has two versions, a "Simple" version and a "Detailed" version. The Simple Tool uses information on the highest and lowest salaries of staff in each time period to estimate the range of potential costs. The Detailed Tool combines information provided in the Simple Tool with more detailed information on the level of effort for each staff member to provide a more accurate estimate of the range of potential costs.</t>
    </r>
  </si>
  <si>
    <t>Background</t>
  </si>
  <si>
    <t xml:space="preserve">We worked with eight established provider sites that provide Rapid Start services to estimate the additional effort and resources needed to support planning, implementation and management of Rapid Start service provision. Information from this effort was used to create this tool. It uses information provided to us on the range of effort needed to support Rapid Start services. It also uses information from your setting on the number of clients who you anticipate will receive Rapid Start services, as well as information on the staff who will support Rapid Start services to estimate the range of potential costs to support Rapid Start service provision in your setting during the year prior to implementation of Rapid Start services, the first year of implementation of Rapid Start services, and a year of sustained implementation of Rapid Start services. </t>
  </si>
  <si>
    <t>Preparation</t>
  </si>
  <si>
    <t>To prepare to complete the cost estimation tool, please review the list below to ensure you have access to all of the information needed to fill out the tool: 
1) Number of clients who currently access HIV services at your clinic (newly diagnosed, new to HIV care, re-engaged) 
2) The number and type of staff who will support planning, provision, and sustainment of Rapid Start Services (e.g., case managers, social workers, clinic directors, administrators, health educators, linkage coordinators)
3) Annual salary and fringe benefits for identified staff and, for the "Detailed" Tool, an estimate of the number of hours staff will dedicate to each phase of implementation
4) Total client incentive expenses
5) Transportation voucher expenses
6) Unreimbursed prescription expenses
7) Unreimbursed medical visit expenses</t>
  </si>
  <si>
    <t>Cost Calculator</t>
  </si>
  <si>
    <t>Simple Tool Instructions</t>
  </si>
  <si>
    <t>Overview</t>
  </si>
  <si>
    <t xml:space="preserve">In the Simple Tool, indicate the types and number of clients that you anticipate will receive Rapid Start services as well as the types of staff who will participate in planning, implementation, and management of Rapid Start services, and their salaries and benefits. The tool will then use information from the highest and lowest salaries in your organization to estimate the potential range in costs during the planning year (prior to implementation of Rapid Start services), the first year of implementation, and during sustainment of Rapid Start services. </t>
  </si>
  <si>
    <r>
      <rPr>
        <b/>
        <sz val="14"/>
        <color rgb="FF663969"/>
        <rFont val="Arial Nova"/>
        <family val="2"/>
      </rPr>
      <t xml:space="preserve">Clients </t>
    </r>
    <r>
      <rPr>
        <sz val="14"/>
        <color rgb="FF663969"/>
        <rFont val="Arial Nova"/>
        <family val="2"/>
      </rPr>
      <t>(Row 9)</t>
    </r>
  </si>
  <si>
    <r>
      <rPr>
        <b/>
        <sz val="11"/>
        <color theme="1"/>
        <rFont val="Arial Nova"/>
        <family val="2"/>
      </rPr>
      <t>1) Decide which type(s) of clients will be included in Rapid Start services in your setting then check off the boxes in Rows 12-14</t>
    </r>
    <r>
      <rPr>
        <sz val="11"/>
        <color theme="1"/>
        <rFont val="Arial Nova"/>
        <family val="2"/>
      </rPr>
      <t xml:space="preserve">. 
</t>
    </r>
    <r>
      <rPr>
        <i/>
        <sz val="11"/>
        <color theme="1"/>
        <rFont val="Arial Nova"/>
        <family val="2"/>
      </rPr>
      <t xml:space="preserve">This may include: 
- Newly diagnosed clients
- Clients who are new to HIV care (have previously received no or limited HIV care)
- Clients who are re-engaging with HIV care (have been out of care and off ART for at least six months)
</t>
    </r>
    <r>
      <rPr>
        <sz val="11"/>
        <color theme="1"/>
        <rFont val="Arial Nova"/>
        <family val="2"/>
      </rPr>
      <t xml:space="preserve">
</t>
    </r>
    <r>
      <rPr>
        <b/>
        <sz val="11"/>
        <color theme="1"/>
        <rFont val="Arial Nova"/>
        <family val="2"/>
      </rPr>
      <t>2)</t>
    </r>
    <r>
      <rPr>
        <sz val="11"/>
        <color theme="1"/>
        <rFont val="Arial Nova"/>
        <family val="2"/>
      </rPr>
      <t xml:space="preserve"> </t>
    </r>
    <r>
      <rPr>
        <b/>
        <sz val="11"/>
        <color theme="1"/>
        <rFont val="Arial Nova"/>
        <family val="2"/>
      </rPr>
      <t>For each type of client that will be included in Rapid Start services in your setting,</t>
    </r>
    <r>
      <rPr>
        <sz val="11"/>
        <color theme="1"/>
        <rFont val="Arial Nova"/>
        <family val="2"/>
      </rPr>
      <t xml:space="preserve"> </t>
    </r>
    <r>
      <rPr>
        <b/>
        <sz val="11"/>
        <color theme="1"/>
        <rFont val="Arial Nova"/>
        <family val="2"/>
      </rPr>
      <t xml:space="preserve">indicate the number of clients who receive ART </t>
    </r>
    <r>
      <rPr>
        <sz val="11"/>
        <color theme="1"/>
        <rFont val="Arial Nova"/>
        <family val="2"/>
      </rPr>
      <t>(newly diagnosed, new to care, or re-engaging in care)</t>
    </r>
    <r>
      <rPr>
        <b/>
        <sz val="11"/>
        <color theme="1"/>
        <rFont val="Arial Nova"/>
        <family val="2"/>
      </rPr>
      <t xml:space="preserve"> in your setting each year, or who you anticipate will receive ART in your setting each year. </t>
    </r>
  </si>
  <si>
    <r>
      <rPr>
        <b/>
        <sz val="14"/>
        <color rgb="FF663969"/>
        <rFont val="Arial Nova"/>
        <family val="2"/>
      </rPr>
      <t xml:space="preserve">Staff </t>
    </r>
    <r>
      <rPr>
        <sz val="14"/>
        <color rgb="FF663969"/>
        <rFont val="Arial Nova"/>
        <family val="2"/>
      </rPr>
      <t>(Row 17)</t>
    </r>
  </si>
  <si>
    <r>
      <rPr>
        <b/>
        <sz val="11"/>
        <color theme="1"/>
        <rFont val="Arial Nova"/>
        <family val="2"/>
      </rPr>
      <t>3)</t>
    </r>
    <r>
      <rPr>
        <sz val="11"/>
        <color theme="1"/>
        <rFont val="Arial Nova"/>
        <family val="2"/>
      </rPr>
      <t xml:space="preserve"> </t>
    </r>
    <r>
      <rPr>
        <b/>
        <sz val="11"/>
        <color theme="1"/>
        <rFont val="Arial Nova"/>
        <family val="2"/>
      </rPr>
      <t>First, enter annual salary and benefits for staff who will provide Rapid Start services in Columns C-D.</t>
    </r>
    <r>
      <rPr>
        <sz val="11"/>
        <color theme="1"/>
        <rFont val="Arial Nova"/>
        <family val="2"/>
      </rPr>
      <t xml:space="preserve"> 
</t>
    </r>
    <r>
      <rPr>
        <i/>
        <sz val="11"/>
        <color theme="1"/>
        <rFont val="Arial Nova"/>
        <family val="2"/>
      </rPr>
      <t xml:space="preserve">- If more than one person in a staff category will participate in planning, implementation, and/or management of Rapid Start services, enter the average salary and benefits for this category of staff.                                                                                                                                                                                         - Only enter information for categories of staff who will participate in the planning, implementation and management of Rapid Start services in your setting.  It is not necessary to enter salary and benefit information for all categories of staff. 
</t>
    </r>
    <r>
      <rPr>
        <sz val="11"/>
        <color theme="1"/>
        <rFont val="Arial Nova"/>
        <family val="2"/>
      </rPr>
      <t xml:space="preserve">
</t>
    </r>
    <r>
      <rPr>
        <b/>
        <sz val="11"/>
        <color theme="1"/>
        <rFont val="Arial Nova"/>
        <family val="2"/>
      </rPr>
      <t>4) For each category of staff,</t>
    </r>
    <r>
      <rPr>
        <sz val="11"/>
        <color theme="1"/>
        <rFont val="Arial Nova"/>
        <family val="2"/>
      </rPr>
      <t xml:space="preserve"> </t>
    </r>
    <r>
      <rPr>
        <b/>
        <sz val="11"/>
        <color theme="1"/>
        <rFont val="Arial Nova"/>
        <family val="2"/>
      </rPr>
      <t xml:space="preserve">check the boxes in Columns G-I to indicate whether staff will participate in planning, implementation, and/or management of Rapid Start services. 
- </t>
    </r>
    <r>
      <rPr>
        <i/>
        <u/>
        <sz val="11"/>
        <color theme="1"/>
        <rFont val="Arial Nova"/>
        <family val="2"/>
      </rPr>
      <t>Planning</t>
    </r>
    <r>
      <rPr>
        <sz val="11"/>
        <color theme="1"/>
        <rFont val="Arial Nova"/>
        <family val="2"/>
      </rPr>
      <t xml:space="preserve"> includes stakeholder engagement, protocol development, data system revision, hiring and training. 
- </t>
    </r>
    <r>
      <rPr>
        <i/>
        <u/>
        <sz val="11"/>
        <color theme="1"/>
        <rFont val="Arial Nova"/>
        <family val="2"/>
      </rPr>
      <t>Implementation</t>
    </r>
    <r>
      <rPr>
        <sz val="11"/>
        <color theme="1"/>
        <rFont val="Arial Nova"/>
        <family val="2"/>
      </rPr>
      <t xml:space="preserve"> includes linkage to care activities, clinical visits prior to offering Rapid Start services, clinic visits for providing Rapid Start services, assessment activities, benefits eligibility assessment and enrollment, referral/provision of support services, and follow-up HIV care through eight weeks after receiving Rapid Start. 
- </t>
    </r>
    <r>
      <rPr>
        <i/>
        <u/>
        <sz val="11"/>
        <color theme="1"/>
        <rFont val="Arial Nova"/>
        <family val="2"/>
      </rPr>
      <t>Management</t>
    </r>
    <r>
      <rPr>
        <sz val="11"/>
        <color theme="1"/>
        <rFont val="Arial Nova"/>
        <family val="2"/>
      </rPr>
      <t xml:space="preserve"> includes supervision activities (one-on-one, huddles, staff meetings), data monitoring and quality improvement, and program oversight (human resources, financial and program management). </t>
    </r>
  </si>
  <si>
    <r>
      <t xml:space="preserve">Additional Resources </t>
    </r>
    <r>
      <rPr>
        <sz val="14"/>
        <color rgb="FF663969"/>
        <rFont val="Arial Nova"/>
        <family val="2"/>
      </rPr>
      <t>(Row 46)</t>
    </r>
  </si>
  <si>
    <r>
      <rPr>
        <b/>
        <sz val="11"/>
        <color theme="1"/>
        <rFont val="Arial Nova"/>
        <family val="2"/>
      </rPr>
      <t>5) Identify which additional resources you will provide to clients who receive Rapid Start services in your setting.</t>
    </r>
    <r>
      <rPr>
        <sz val="11"/>
        <color theme="1"/>
        <rFont val="Arial Nova"/>
        <family val="2"/>
      </rPr>
      <t xml:space="preserve"> Some established sites that provide Rapid Start services offer additional resources to facilitate engagement in HIV care.
</t>
    </r>
    <r>
      <rPr>
        <i/>
        <sz val="11"/>
        <color theme="1"/>
        <rFont val="Arial Nova"/>
        <family val="2"/>
      </rPr>
      <t xml:space="preserve">These include:
- Incentives for medical visits, laboratory testing, and/or viral suppression
- Transportation vouchers and/or passes
- Payment for sample packs or initial prescription of ART medications
- Payment for initial medical visits if the setting is not able to obtain reimbursement from other sources (i.e. insurance or ADAP). 
</t>
    </r>
    <r>
      <rPr>
        <sz val="11"/>
        <color theme="1"/>
        <rFont val="Arial Nova"/>
        <family val="2"/>
      </rPr>
      <t xml:space="preserve">
</t>
    </r>
    <r>
      <rPr>
        <b/>
        <sz val="11"/>
        <color theme="1"/>
        <rFont val="Arial Nova"/>
        <family val="2"/>
      </rPr>
      <t>6)</t>
    </r>
    <r>
      <rPr>
        <sz val="11"/>
        <color theme="1"/>
        <rFont val="Arial Nova"/>
        <family val="2"/>
      </rPr>
      <t xml:space="preserve"> </t>
    </r>
    <r>
      <rPr>
        <b/>
        <sz val="11"/>
        <color theme="1"/>
        <rFont val="Arial Nova"/>
        <family val="2"/>
      </rPr>
      <t>Enter the annual cost per client for each type of resource you will provide in Column D, and the number of clients who you anticipate will receive this resource annuallly in Column E.</t>
    </r>
  </si>
  <si>
    <r>
      <rPr>
        <b/>
        <sz val="14"/>
        <color rgb="FF663969"/>
        <rFont val="Arial Nova"/>
        <family val="2"/>
      </rPr>
      <t xml:space="preserve">Results </t>
    </r>
    <r>
      <rPr>
        <sz val="14"/>
        <color rgb="FF663969"/>
        <rFont val="Arial Nova"/>
        <family val="2"/>
      </rPr>
      <t>(Row 56)</t>
    </r>
  </si>
  <si>
    <r>
      <rPr>
        <b/>
        <sz val="11"/>
        <color theme="1"/>
        <rFont val="Arial Nova"/>
        <family val="2"/>
      </rPr>
      <t>7) View the results of the Simple Tool.</t>
    </r>
    <r>
      <rPr>
        <sz val="11"/>
        <color theme="1"/>
        <rFont val="Arial Nova"/>
        <family val="2"/>
      </rPr>
      <t xml:space="preserve"> You will see final values for the total amount of staff effort required (Row 66 - Total Effort Required), total incremental costs (Row 73 - Total Incremental Costs), and total incremental cost per client (Row 77 - Total Incremental Cost per Client). </t>
    </r>
  </si>
  <si>
    <t>Simple Tool</t>
  </si>
  <si>
    <t xml:space="preserve">The goal of this tool is to help you estimate what it would cost to plan, implement, and manage Rapid Start services in your site. This SIMPLE VERSION of the tool combines information on the staff who will participate in your site, their salaries and benefits, and the additional resources that you will provide to clients to estimate the costs of implementing Rapid Start services in your site. </t>
  </si>
  <si>
    <t>NOTE: This SIMPLE VERSION of the tool relies on the range in salaries for participating staff in your site. Thus, our estimates will provide a large range for potential costs. If you would like a more accurate estimate of costs, please also complete the detailed tool on the following tab.</t>
  </si>
  <si>
    <t>Clients</t>
  </si>
  <si>
    <t>Indicate which type(s) and how many of each type of client will receive Rapid Start services each year.</t>
  </si>
  <si>
    <t>Data checks</t>
  </si>
  <si>
    <t>Which type(s) of clients will receive Rapid Start services?</t>
  </si>
  <si>
    <t>How many of each type of client currently receive ART in your setting each year             or will receive Rapid Start services in your setting each year?</t>
  </si>
  <si>
    <t>Number of clients</t>
  </si>
  <si>
    <t>Checked, but no numbers</t>
  </si>
  <si>
    <t>Numbers, but no check</t>
  </si>
  <si>
    <t>Newly diagnosed clients</t>
  </si>
  <si>
    <t>Clients who are new to HIV care (have received no or limited HIV primary care)</t>
  </si>
  <si>
    <t>Clients who are re-engaging in HIV care (have been off ART for at least six months)</t>
  </si>
  <si>
    <t>Total number of clients who will receive Rapid Start services in your clinic each year</t>
  </si>
  <si>
    <t>Staff</t>
  </si>
  <si>
    <r>
      <t xml:space="preserve">Identify which staff will participate in planning, implementation, and management of Rapid Start service provision each year and provide information on the annual salary and benefits for each type of staff. </t>
    </r>
    <r>
      <rPr>
        <sz val="11"/>
        <color rgb="FF663969"/>
        <rFont val="Arial Nova"/>
        <family val="2"/>
      </rPr>
      <t>(If more than one person in a staff category will participate in planning, implementation, and/or management of Rapid Start services, enter the average salary and benefits for this category of staff. It is not necessary to enter salary and benefit information for all categories of staff.)</t>
    </r>
  </si>
  <si>
    <r>
      <rPr>
        <b/>
        <sz val="11"/>
        <color theme="1"/>
        <rFont val="Arial Nova"/>
        <family val="2"/>
      </rPr>
      <t>Planning</t>
    </r>
    <r>
      <rPr>
        <sz val="11"/>
        <color theme="1"/>
        <rFont val="Arial Nova"/>
        <family val="2"/>
      </rPr>
      <t xml:space="preserve"> includes stakeholder engagement, protocol development, data system revision, hiring and training</t>
    </r>
  </si>
  <si>
    <r>
      <rPr>
        <b/>
        <sz val="11"/>
        <color theme="1"/>
        <rFont val="Arial Nova"/>
        <family val="2"/>
      </rPr>
      <t>Implementation</t>
    </r>
    <r>
      <rPr>
        <sz val="11"/>
        <color theme="1"/>
        <rFont val="Arial Nova"/>
        <family val="2"/>
      </rPr>
      <t xml:space="preserve"> includes linkage to care activities, clinical visits prior to offering Rapid Start services, clinic visits for providing Rapid Start services, assessment activities, benefits eligibility assessment and enrollment, referral/provision of support services, and follow-up HIV care through eight weeks after receiving Rapid Start</t>
    </r>
  </si>
  <si>
    <r>
      <rPr>
        <b/>
        <sz val="11"/>
        <color theme="1"/>
        <rFont val="Arial Nova"/>
        <family val="2"/>
      </rPr>
      <t>Management</t>
    </r>
    <r>
      <rPr>
        <sz val="11"/>
        <color theme="1"/>
        <rFont val="Arial Nova"/>
        <family val="2"/>
      </rPr>
      <t xml:space="preserve"> includes supervision activities (one-on-one, huddles, staff meetings), data monitoring and quality improvement, and program oversight (human resources, financial and program management)</t>
    </r>
  </si>
  <si>
    <r>
      <rPr>
        <b/>
        <sz val="11"/>
        <rFont val="Arial Nova"/>
        <family val="2"/>
      </rPr>
      <t xml:space="preserve">Enter average annual salary and benefits for categories of staff who will provide Rapid Start  </t>
    </r>
    <r>
      <rPr>
        <sz val="11"/>
        <rFont val="Arial Nova"/>
        <family val="2"/>
      </rPr>
      <t xml:space="preserve">                                                                                                            </t>
    </r>
    <r>
      <rPr>
        <sz val="11"/>
        <color theme="1"/>
        <rFont val="Arial Nova"/>
        <family val="2"/>
      </rPr>
      <t>(enter data for all staff categories who will provide Rapid Start Service)</t>
    </r>
  </si>
  <si>
    <t>Check box for each phase of Rapid Start provision in which staff will participate</t>
  </si>
  <si>
    <t>Results</t>
  </si>
  <si>
    <t>Salaries</t>
  </si>
  <si>
    <t>Staff Title</t>
  </si>
  <si>
    <t>Annual Salary</t>
  </si>
  <si>
    <t>Fringe Benefit %</t>
  </si>
  <si>
    <t>Total Compensation</t>
  </si>
  <si>
    <t>Planning</t>
  </si>
  <si>
    <t>Implementation</t>
  </si>
  <si>
    <t>Management</t>
  </si>
  <si>
    <t>No hours, salary filled</t>
  </si>
  <si>
    <t>No salary, hours filled</t>
  </si>
  <si>
    <t>Care coordinator</t>
  </si>
  <si>
    <t>Case manager</t>
  </si>
  <si>
    <t>Data manager</t>
  </si>
  <si>
    <t>Health department bridge worker</t>
  </si>
  <si>
    <t>Health department disease intervention specialist</t>
  </si>
  <si>
    <t>Linkage specialist</t>
  </si>
  <si>
    <t>Medical director</t>
  </si>
  <si>
    <t>Medical services providers</t>
  </si>
  <si>
    <t>Mental health provider</t>
  </si>
  <si>
    <t>Nurse</t>
  </si>
  <si>
    <t>Office assistance/clerical support</t>
  </si>
  <si>
    <t>Outreach coordinator</t>
  </si>
  <si>
    <t>Outreach specialist</t>
  </si>
  <si>
    <t>Health educator</t>
  </si>
  <si>
    <t>Health navigator</t>
  </si>
  <si>
    <t>Social worker</t>
  </si>
  <si>
    <t>Treatment Adherence specialist</t>
  </si>
  <si>
    <t>Other (describe):</t>
  </si>
  <si>
    <t>Minimum</t>
  </si>
  <si>
    <t>Additional Resources</t>
  </si>
  <si>
    <t>Maximum</t>
  </si>
  <si>
    <t>Among projected number of Rapid Start clients (Row 15), identify which additional resources you will provide to clients who receive Rapid Start services and for how many of your clients you will provide these resources.</t>
  </si>
  <si>
    <t>Expense</t>
  </si>
  <si>
    <t>Cost per client</t>
  </si>
  <si>
    <t># of Clients</t>
  </si>
  <si>
    <t>Cost</t>
  </si>
  <si>
    <t>Client Incentives</t>
  </si>
  <si>
    <t>Transportation Vouchers</t>
  </si>
  <si>
    <t>Unreimbursed prescriptions</t>
  </si>
  <si>
    <t>Unreimbursed medical visits</t>
  </si>
  <si>
    <t>Total</t>
  </si>
  <si>
    <t>Incremental costs of planning, implementation and management of Rapid Start service provision</t>
  </si>
  <si>
    <t>Below is an estimate of potential staff hours and costs for planning during the year prior to implementation, the first year of implementation (when costs are likely to be high) and once the program is stable within your site. For each time period, we provide an estimate for planning, implementation, and management of Rapid Start service provision. These estimates rely on information we received from sites with established Rapid Start services on the range in hours needed to support Rapid Start service planning, implementation and management, as well as the range in (lowest and highest) salaries of staff who will participate in the planning, implementation, and management of Rapid Start service provision in your setting. If you would like a more accurate estimate of your potential costs, please complete the detailed tool on the following tab.</t>
  </si>
  <si>
    <t>Year Prior to Implementation</t>
  </si>
  <si>
    <t>First Year of Implementation</t>
  </si>
  <si>
    <t>Year of Sustained Implementation</t>
  </si>
  <si>
    <t>Effort required</t>
  </si>
  <si>
    <t>Hours</t>
  </si>
  <si>
    <t>Additional Hours</t>
  </si>
  <si>
    <t>Low</t>
  </si>
  <si>
    <t>High</t>
  </si>
  <si>
    <t>Year 1</t>
  </si>
  <si>
    <t>Sustained</t>
  </si>
  <si>
    <t xml:space="preserve"> </t>
  </si>
  <si>
    <t>Total Effort Required</t>
  </si>
  <si>
    <t>Incremental Costs</t>
  </si>
  <si>
    <t>Costs</t>
  </si>
  <si>
    <t xml:space="preserve">Planning </t>
  </si>
  <si>
    <t xml:space="preserve">Implementation </t>
  </si>
  <si>
    <t>Total Incremental Costs</t>
  </si>
  <si>
    <t>Implementation Cost per Client</t>
  </si>
  <si>
    <t>Management Cost per Client</t>
  </si>
  <si>
    <t>Total Incremental Cost per Client</t>
  </si>
  <si>
    <t>Detailed Tool Instructions</t>
  </si>
  <si>
    <r>
      <t>The Detailed Tool will build on the information entered and presented in the Simple Tool and provide a more accurate estimate of the potential costs of implementation Rapid Start services in your setting.</t>
    </r>
    <r>
      <rPr>
        <b/>
        <sz val="11"/>
        <color theme="1"/>
        <rFont val="Arial Nova"/>
        <family val="2"/>
      </rPr>
      <t xml:space="preserve"> It requires that you have completed entry of information into the Simple tool.</t>
    </r>
    <r>
      <rPr>
        <sz val="11"/>
        <color theme="1"/>
        <rFont val="Arial Nova"/>
        <family val="2"/>
      </rPr>
      <t xml:space="preserve"> The Detailed Tool provides estimates of the range in hours needed to support planning, implementation, and/or management of Rapid Start services. It will ask you to use this information to estimate the number of hours that each category of staff will contribute to planning, implementation, and/or management of Rapid Start services. This information will allow for a more accurate estimate of the costs of effort and other resources required to implement Rapid Start services in your setting.</t>
    </r>
  </si>
  <si>
    <t>Information from Simple Tool</t>
  </si>
  <si>
    <t>The detailed tool will carry forward information entered in the simple tool. This includes the number of clients (Row 8) that you anticipate serving each year, the categories of staff who will support Rapid Start, the salaries and benefits of those categories of staff, and the additional resources (Row 44) you will provide to clients.</t>
  </si>
  <si>
    <r>
      <rPr>
        <b/>
        <sz val="14"/>
        <color rgb="FF663969"/>
        <rFont val="Arial Nova"/>
        <family val="2"/>
      </rPr>
      <t xml:space="preserve">Staff Effort </t>
    </r>
    <r>
      <rPr>
        <sz val="14"/>
        <color rgb="FF663969"/>
        <rFont val="Arial Nova"/>
        <family val="2"/>
      </rPr>
      <t>(Row 11)</t>
    </r>
  </si>
  <si>
    <r>
      <rPr>
        <i/>
        <sz val="11"/>
        <color theme="1"/>
        <rFont val="Arial Nova"/>
        <family val="2"/>
      </rPr>
      <t>The tool provides a range of hours required for the planning year (the year prior to implementation), the time required to support implementation for each client, and the time required to manage the Rapid Start provision of services.</t>
    </r>
    <r>
      <rPr>
        <sz val="11"/>
        <color theme="1"/>
        <rFont val="Arial Nova"/>
        <family val="2"/>
      </rPr>
      <t xml:space="preserve"> 
</t>
    </r>
    <r>
      <rPr>
        <b/>
        <sz val="11"/>
        <color theme="1"/>
        <rFont val="Arial Nova"/>
        <family val="2"/>
      </rPr>
      <t>1) Estimate the number of hours required for each category of staff and the phase of Rapid Start provision (planning, implementation, management) in Columns F-H.</t>
    </r>
    <r>
      <rPr>
        <sz val="11"/>
        <color theme="1"/>
        <rFont val="Arial Nova"/>
        <family val="2"/>
      </rPr>
      <t xml:space="preserve"> The total number of hours for all categories of staff should fall within the range of hours provided for each phase of Rapid Start provision.  </t>
    </r>
  </si>
  <si>
    <r>
      <rPr>
        <b/>
        <sz val="14"/>
        <color rgb="FF663969"/>
        <rFont val="Arial Nova"/>
        <family val="2"/>
      </rPr>
      <t>Results: Incremental Costs of Rapid Start Service Provision</t>
    </r>
    <r>
      <rPr>
        <sz val="14"/>
        <color rgb="FF663969"/>
        <rFont val="Arial Nova"/>
        <family val="2"/>
      </rPr>
      <t xml:space="preserve"> (Row 52)</t>
    </r>
  </si>
  <si>
    <r>
      <rPr>
        <b/>
        <sz val="11"/>
        <color theme="1"/>
        <rFont val="Arial Nova"/>
        <family val="2"/>
      </rPr>
      <t xml:space="preserve">2) View the results of the Detailed Tool. </t>
    </r>
    <r>
      <rPr>
        <sz val="11"/>
        <color theme="1"/>
        <rFont val="Arial Nova"/>
        <family val="2"/>
      </rPr>
      <t xml:space="preserve">You will see final values for the total amount of staff effort required (Row 61 - Total Effort Required), total incremental costs (Row 68 - Total Incremental Costs), and total incremental cost per client (Row 72 - Total Incremental Cost per Client). </t>
    </r>
  </si>
  <si>
    <t>Detailed Tool</t>
  </si>
  <si>
    <t xml:space="preserve">The goal of this tool is to help you estimate what it would cost to plan, implement Rapid Start services in your site. This DETAILED VERSION of the tool estimates the cost of Rapid Start service provision based on the salaries and benefits of participating staff, the estimated hours required for planning, the number of hours required to implement and manage current Rapid Start services, and the additional resources that sites may provide to facilitate Rapid Start service provision. </t>
  </si>
  <si>
    <r>
      <t xml:space="preserve">Clients </t>
    </r>
    <r>
      <rPr>
        <i/>
        <sz val="12"/>
        <color theme="0"/>
        <rFont val="Arial Rounded MT Bold"/>
        <family val="2"/>
      </rPr>
      <t>(from the Simple Tool)</t>
    </r>
  </si>
  <si>
    <t>How many clients will receive Rapid Start services at your site each year?</t>
  </si>
  <si>
    <t>Staff Effort</t>
  </si>
  <si>
    <r>
      <t xml:space="preserve">For each </t>
    </r>
    <r>
      <rPr>
        <b/>
        <sz val="11"/>
        <color rgb="FFFF0000"/>
        <rFont val="Arial Nova"/>
        <family val="2"/>
      </rPr>
      <t>individual</t>
    </r>
    <r>
      <rPr>
        <b/>
        <sz val="11"/>
        <color rgb="FF663969"/>
        <rFont val="Arial Nova"/>
        <family val="2"/>
      </rPr>
      <t xml:space="preserve"> you included on the previous worksheet, enter the number of hours that you anticipate for planning on ART, as well as the current number of hours per year spent on implementation and management of non-Rapid Start service provision.</t>
    </r>
  </si>
  <si>
    <r>
      <rPr>
        <b/>
        <sz val="11"/>
        <rFont val="Arial Nova"/>
        <family val="2"/>
      </rPr>
      <t>Salary and benefits for staff who will participate in Rapid Start service provision</t>
    </r>
    <r>
      <rPr>
        <sz val="11"/>
        <rFont val="Arial Nova"/>
        <family val="2"/>
      </rPr>
      <t xml:space="preserve"> </t>
    </r>
    <r>
      <rPr>
        <sz val="11"/>
        <color theme="1"/>
        <rFont val="Arial Nova"/>
        <family val="2"/>
      </rPr>
      <t>(from Simple Tool)</t>
    </r>
  </si>
  <si>
    <r>
      <rPr>
        <b/>
        <sz val="11"/>
        <rFont val="Arial Nova"/>
        <family val="2"/>
      </rPr>
      <t>Enter anticipated hours per year for planning of Rapid Start services and current hours per year spent on implementation and management of ART service provision</t>
    </r>
    <r>
      <rPr>
        <sz val="11"/>
        <rFont val="Arial Nova"/>
        <family val="2"/>
      </rPr>
      <t xml:space="preserve">                                                                                                      </t>
    </r>
  </si>
  <si>
    <t>Salary</t>
  </si>
  <si>
    <t>Planning Year Costs</t>
  </si>
  <si>
    <t xml:space="preserve">Anticipated hours planning per year                                             </t>
  </si>
  <si>
    <t xml:space="preserve">Current hours per year spent on implementation of ART services                                                  </t>
  </si>
  <si>
    <t xml:space="preserve">Current hours per year spent on management of ART services                                                  </t>
  </si>
  <si>
    <t>Ranges based on information received from established Rapid Start initation programs:</t>
  </si>
  <si>
    <t>Check for hours exceeding compensation</t>
  </si>
  <si>
    <t>162-262 hours</t>
  </si>
  <si>
    <t>4-14 hours per client</t>
  </si>
  <si>
    <t>62-490 hours</t>
  </si>
  <si>
    <t>Check if data filled, but no check anywhere in simple tool</t>
  </si>
  <si>
    <t>Planning checked in simple tool</t>
  </si>
  <si>
    <t>Implementation checked in simple tool</t>
  </si>
  <si>
    <t>Mgmt checked in simple tool</t>
  </si>
  <si>
    <t>Planning NOT checked in simple tool</t>
  </si>
  <si>
    <t>Imp. NOT checked in simple tool</t>
  </si>
  <si>
    <t>Mgmt NOT checked</t>
  </si>
  <si>
    <t>Sum of planning year costs</t>
  </si>
  <si>
    <t>Other staff title, describe:</t>
  </si>
  <si>
    <t>Total Hours</t>
  </si>
  <si>
    <r>
      <t xml:space="preserve">Additional Resources </t>
    </r>
    <r>
      <rPr>
        <i/>
        <sz val="12"/>
        <color theme="0"/>
        <rFont val="Arial Rounded MT Bold"/>
        <family val="2"/>
      </rPr>
      <t>(from the Simple Tool)</t>
    </r>
  </si>
  <si>
    <t>Unit Cost</t>
  </si>
  <si>
    <t>Results: Incremental Costs of Rapid Start Service Provision</t>
  </si>
  <si>
    <t>Below is an estimate of potential costs for providing Rapid Start services in your site. This estimate include an estimate of the potential costs for planning during the year prior to implementation, the first year of implementation (when costs are likely to be high), and once the program is stable within your site. For each time period, we provide an estimate for planning, implementation, and management of Rapid Start service provision. We also provide an estimate of per client costs for implementation and management of Rapid Start service provision during the first year of implementation and during sustained implementation. As noted on the Simple Tool, this detailed tool provides a more accurate estimate of the potential costs associated with Rapid Start service provision in your site because it relies on individual staff member salaries and an estimate of the number of hours each staff member will contribute to planning, implementation and management of Rapid Start service provision.</t>
  </si>
  <si>
    <t>Effort Required</t>
  </si>
  <si>
    <t>Estimated</t>
  </si>
  <si>
    <t>Estimates</t>
  </si>
  <si>
    <t>Implementation Costs Per Client</t>
  </si>
  <si>
    <t>Management Costs Per Client</t>
  </si>
  <si>
    <t>Total Incremental Cost Per Client</t>
  </si>
  <si>
    <t>Hours of Effort toward planning for rapid ART initiation (132-438)</t>
  </si>
  <si>
    <t>Participants</t>
  </si>
  <si>
    <t>Stakeholder Engagement</t>
  </si>
  <si>
    <t>Protocol Development</t>
  </si>
  <si>
    <t>Data System Revision</t>
  </si>
  <si>
    <t>Hiring</t>
  </si>
  <si>
    <t>Training</t>
  </si>
  <si>
    <t>Total Planning</t>
  </si>
  <si>
    <t>Hours (20-40)</t>
  </si>
  <si>
    <t>Hours (40-80)</t>
  </si>
  <si>
    <t>Hours (0-50)</t>
  </si>
  <si>
    <t>Hours (0-20)</t>
  </si>
  <si>
    <t>Hours (1-20)</t>
  </si>
  <si>
    <t>Hours (162-262)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</si>
</sst>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00"/>
  </numFmts>
  <fonts count="32">
    <font>
      <sz val="11"/>
      <color theme="1"/>
      <name val="Calibri"/>
      <family val="2"/>
      <scheme val="minor"/>
    </font>
    <font>
      <sz val="11"/>
      <color theme="1"/>
      <name val="Calibri"/>
      <family val="2"/>
      <scheme val="minor"/>
    </font>
    <font>
      <b/>
      <sz val="11"/>
      <color theme="1"/>
      <name val="Calibri"/>
      <family val="2"/>
      <scheme val="minor"/>
    </font>
    <font>
      <sz val="11"/>
      <color theme="1"/>
      <name val="Arial Nova"/>
      <family val="2"/>
    </font>
    <font>
      <b/>
      <sz val="12"/>
      <color theme="1"/>
      <name val="Arial Nova"/>
      <family val="2"/>
    </font>
    <font>
      <b/>
      <sz val="11"/>
      <color theme="1"/>
      <name val="Arial Nova"/>
      <family val="2"/>
    </font>
    <font>
      <b/>
      <u/>
      <sz val="11"/>
      <color theme="1"/>
      <name val="Arial Nova"/>
      <family val="2"/>
    </font>
    <font>
      <sz val="11"/>
      <color theme="0"/>
      <name val="Arial Nova"/>
      <family val="2"/>
    </font>
    <font>
      <sz val="14"/>
      <color theme="1"/>
      <name val="Arial Nova"/>
      <family val="2"/>
    </font>
    <font>
      <sz val="20"/>
      <color theme="0"/>
      <name val="Arial Rounded MT Bold"/>
      <family val="2"/>
    </font>
    <font>
      <b/>
      <sz val="11"/>
      <color theme="0"/>
      <name val="Arial Nova"/>
      <family val="2"/>
    </font>
    <font>
      <b/>
      <sz val="11"/>
      <color rgb="FF000000"/>
      <name val="Arial Nova"/>
      <family val="2"/>
    </font>
    <font>
      <b/>
      <sz val="16"/>
      <color theme="0"/>
      <name val="Arial Nova"/>
      <family val="2"/>
    </font>
    <font>
      <sz val="11"/>
      <name val="Calibri"/>
      <family val="2"/>
      <scheme val="minor"/>
    </font>
    <font>
      <b/>
      <sz val="11"/>
      <name val="Arial Nova"/>
      <family val="2"/>
    </font>
    <font>
      <sz val="11"/>
      <name val="Arial Nova"/>
      <family val="2"/>
    </font>
    <font>
      <b/>
      <sz val="11"/>
      <name val="Calibri"/>
      <family val="2"/>
      <scheme val="minor"/>
    </font>
    <font>
      <i/>
      <sz val="12"/>
      <name val="Calibri"/>
      <family val="2"/>
      <scheme val="minor"/>
    </font>
    <font>
      <i/>
      <u/>
      <sz val="11"/>
      <color theme="1"/>
      <name val="Arial Nova"/>
      <family val="2"/>
    </font>
    <font>
      <sz val="14"/>
      <color rgb="FF2486A9"/>
      <name val="Arial Rounded MT Bold"/>
      <family val="2"/>
    </font>
    <font>
      <sz val="16"/>
      <color theme="0"/>
      <name val="Arial Rounded MT Bold"/>
      <family val="2"/>
    </font>
    <font>
      <b/>
      <sz val="11"/>
      <color rgb="FF663969"/>
      <name val="Arial Nova"/>
      <family val="2"/>
    </font>
    <font>
      <sz val="11"/>
      <color rgb="FF2486A9"/>
      <name val="Arial Rounded MT Bold"/>
      <family val="2"/>
    </font>
    <font>
      <i/>
      <sz val="11"/>
      <name val="Arial Nova"/>
      <family val="2"/>
    </font>
    <font>
      <i/>
      <sz val="10"/>
      <name val="Arial Nova"/>
      <family val="2"/>
    </font>
    <font>
      <i/>
      <sz val="12"/>
      <color theme="0"/>
      <name val="Arial Rounded MT Bold"/>
      <family val="2"/>
    </font>
    <font>
      <i/>
      <sz val="11"/>
      <color theme="1"/>
      <name val="Arial Nova"/>
      <family val="2"/>
    </font>
    <font>
      <b/>
      <sz val="14"/>
      <color rgb="FF663969"/>
      <name val="Arial Nova"/>
      <family val="2"/>
    </font>
    <font>
      <sz val="14"/>
      <color rgb="FF663969"/>
      <name val="Arial Nova"/>
      <family val="2"/>
    </font>
    <font>
      <sz val="11"/>
      <color rgb="FF663969"/>
      <name val="Arial Nova"/>
      <family val="2"/>
    </font>
    <font>
      <sz val="11"/>
      <color rgb="FFFF0000"/>
      <name val="Arial Nova"/>
      <family val="2"/>
    </font>
    <font>
      <b/>
      <sz val="11"/>
      <color rgb="FFFF0000"/>
      <name val="Arial Nova"/>
      <family val="2"/>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2486A9"/>
        <bgColor indexed="64"/>
      </patternFill>
    </fill>
    <fill>
      <patternFill patternType="solid">
        <fgColor rgb="FFE3F3F9"/>
        <bgColor indexed="64"/>
      </patternFill>
    </fill>
    <fill>
      <patternFill patternType="solid">
        <fgColor rgb="FFFDE7C7"/>
        <bgColor indexed="64"/>
      </patternFill>
    </fill>
    <fill>
      <patternFill patternType="solid">
        <fgColor rgb="FFC5E8F7"/>
        <bgColor indexed="64"/>
      </patternFill>
    </fill>
    <fill>
      <patternFill patternType="solid">
        <fgColor rgb="FF97549D"/>
        <bgColor indexed="64"/>
      </patternFill>
    </fill>
    <fill>
      <patternFill patternType="solid">
        <fgColor rgb="FFF4EBF5"/>
        <bgColor indexed="64"/>
      </patternFill>
    </fill>
    <fill>
      <patternFill patternType="solid">
        <fgColor rgb="FFE8F2FC"/>
        <bgColor indexed="64"/>
      </patternFill>
    </fill>
    <fill>
      <patternFill patternType="solid">
        <fgColor rgb="FFF7A321"/>
        <bgColor indexed="64"/>
      </patternFill>
    </fill>
    <fill>
      <patternFill patternType="solid">
        <fgColor theme="5" tint="0.79998168889431442"/>
        <bgColor indexed="64"/>
      </patternFill>
    </fill>
  </fills>
  <borders count="29">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medium">
        <color rgb="FF002060"/>
      </top>
      <bottom/>
      <diagonal/>
    </border>
    <border>
      <left/>
      <right/>
      <top style="hair">
        <color rgb="FF002060"/>
      </top>
      <bottom style="hair">
        <color rgb="FF002060"/>
      </bottom>
      <diagonal/>
    </border>
    <border>
      <left style="hair">
        <color rgb="FF002060"/>
      </left>
      <right/>
      <top/>
      <bottom/>
      <diagonal/>
    </border>
    <border>
      <left style="medium">
        <color theme="2" tint="-9.9978637043366805E-2"/>
      </left>
      <right/>
      <top/>
      <bottom/>
      <diagonal/>
    </border>
    <border>
      <left/>
      <right style="medium">
        <color theme="2" tint="-9.9978637043366805E-2"/>
      </right>
      <top/>
      <bottom/>
      <diagonal/>
    </border>
    <border>
      <left/>
      <right style="medium">
        <color theme="2" tint="-9.9978637043366805E-2"/>
      </right>
      <top/>
      <bottom style="thin">
        <color theme="2" tint="-9.9978637043366805E-2"/>
      </bottom>
      <diagonal/>
    </border>
    <border>
      <left style="dotted">
        <color rgb="FF27AAE2"/>
      </left>
      <right style="dotted">
        <color rgb="FF27AAE2"/>
      </right>
      <top style="dotted">
        <color rgb="FF27AAE2"/>
      </top>
      <bottom style="dotted">
        <color rgb="FF27AAE2"/>
      </bottom>
      <diagonal/>
    </border>
    <border>
      <left style="dotted">
        <color rgb="FF27AAE2"/>
      </left>
      <right/>
      <top style="dotted">
        <color rgb="FF27AAE2"/>
      </top>
      <bottom style="dotted">
        <color rgb="FF27AAE2"/>
      </bottom>
      <diagonal/>
    </border>
    <border>
      <left/>
      <right/>
      <top style="dotted">
        <color rgb="FF27AAE2"/>
      </top>
      <bottom style="dotted">
        <color rgb="FF27AAE2"/>
      </bottom>
      <diagonal/>
    </border>
    <border>
      <left/>
      <right style="dotted">
        <color rgb="FF27AAE2"/>
      </right>
      <top style="dotted">
        <color rgb="FF27AAE2"/>
      </top>
      <bottom style="dotted">
        <color rgb="FF27AAE2"/>
      </bottom>
      <diagonal/>
    </border>
    <border>
      <left style="dotted">
        <color rgb="FF27AAE2"/>
      </left>
      <right/>
      <top style="dotted">
        <color rgb="FF27AAE2"/>
      </top>
      <bottom/>
      <diagonal/>
    </border>
    <border>
      <left/>
      <right/>
      <top style="dotted">
        <color rgb="FF27AAE2"/>
      </top>
      <bottom/>
      <diagonal/>
    </border>
    <border>
      <left/>
      <right style="dotted">
        <color rgb="FF27AAE2"/>
      </right>
      <top style="dotted">
        <color rgb="FF27AAE2"/>
      </top>
      <bottom/>
      <diagonal/>
    </border>
    <border>
      <left style="dotted">
        <color rgb="FF27AAE2"/>
      </left>
      <right/>
      <top/>
      <bottom/>
      <diagonal/>
    </border>
    <border>
      <left/>
      <right style="dotted">
        <color rgb="FF27AAE2"/>
      </right>
      <top/>
      <bottom/>
      <diagonal/>
    </border>
    <border>
      <left style="dotted">
        <color rgb="FF27AAE2"/>
      </left>
      <right/>
      <top/>
      <bottom style="dotted">
        <color rgb="FF27AAE2"/>
      </bottom>
      <diagonal/>
    </border>
    <border>
      <left/>
      <right/>
      <top/>
      <bottom style="dotted">
        <color rgb="FF27AAE2"/>
      </bottom>
      <diagonal/>
    </border>
    <border>
      <left/>
      <right style="dotted">
        <color rgb="FF27AAE2"/>
      </right>
      <top/>
      <bottom style="dotted">
        <color rgb="FF27AAE2"/>
      </bottom>
      <diagonal/>
    </border>
    <border>
      <left/>
      <right style="medium">
        <color theme="2" tint="-9.9978637043366805E-2"/>
      </right>
      <top style="dotted">
        <color rgb="FF27AAE2"/>
      </top>
      <bottom style="dotted">
        <color rgb="FF27AAE2"/>
      </bottom>
      <diagonal/>
    </border>
    <border>
      <left/>
      <right style="medium">
        <color theme="2" tint="-9.9978637043366805E-2"/>
      </right>
      <top/>
      <bottom style="dotted">
        <color rgb="FF27AAE2"/>
      </bottom>
      <diagonal/>
    </border>
    <border>
      <left style="hair">
        <color rgb="FF002060"/>
      </left>
      <right style="hair">
        <color rgb="FF002060"/>
      </right>
      <top/>
      <bottom/>
      <diagonal/>
    </border>
    <border>
      <left style="dotted">
        <color rgb="FF27AAE2"/>
      </left>
      <right style="dotted">
        <color rgb="FF27AAE2"/>
      </right>
      <top/>
      <bottom style="dotted">
        <color rgb="FF27AAE2"/>
      </bottom>
      <diagonal/>
    </border>
    <border>
      <left style="dotted">
        <color rgb="FF27AAE2"/>
      </left>
      <right style="dotted">
        <color rgb="FF27AAE2"/>
      </right>
      <top style="dotted">
        <color rgb="FF27AAE2"/>
      </top>
      <bottom/>
      <diagonal/>
    </border>
    <border>
      <left style="dotted">
        <color rgb="FF27AAE2"/>
      </left>
      <right style="dotted">
        <color rgb="FF27AAE2"/>
      </right>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49">
    <xf numFmtId="0" fontId="0" fillId="0" borderId="0" xfId="0"/>
    <xf numFmtId="0" fontId="0" fillId="2" borderId="2" xfId="0" applyFill="1" applyBorder="1" applyAlignment="1" applyProtection="1">
      <alignment horizontal="center" vertical="center" wrapText="1"/>
      <protection locked="0"/>
    </xf>
    <xf numFmtId="0" fontId="2" fillId="0" borderId="0" xfId="0" applyFont="1"/>
    <xf numFmtId="0" fontId="2" fillId="0" borderId="0" xfId="0" applyFont="1" applyAlignment="1">
      <alignment horizontal="center"/>
    </xf>
    <xf numFmtId="0" fontId="0" fillId="0" borderId="0" xfId="0" applyAlignment="1">
      <alignment vertical="top"/>
    </xf>
    <xf numFmtId="0" fontId="0" fillId="0" borderId="2" xfId="0" applyBorder="1" applyAlignment="1">
      <alignment horizontal="left" vertical="center" wrapText="1"/>
    </xf>
    <xf numFmtId="164" fontId="0" fillId="2" borderId="2" xfId="1" applyNumberFormat="1" applyFont="1" applyFill="1" applyBorder="1" applyAlignment="1">
      <alignment horizontal="center"/>
    </xf>
    <xf numFmtId="164" fontId="0" fillId="2" borderId="2" xfId="1" applyNumberFormat="1" applyFont="1" applyFill="1" applyBorder="1"/>
    <xf numFmtId="164" fontId="0" fillId="0" borderId="0" xfId="1" applyNumberFormat="1" applyFont="1"/>
    <xf numFmtId="0" fontId="2" fillId="0" borderId="3" xfId="0" applyFont="1" applyBorder="1" applyAlignment="1">
      <alignment horizontal="left" vertical="center" wrapText="1"/>
    </xf>
    <xf numFmtId="164" fontId="0" fillId="0" borderId="0" xfId="0" applyNumberFormat="1"/>
    <xf numFmtId="164" fontId="2" fillId="0" borderId="0" xfId="0" applyNumberFormat="1" applyFont="1"/>
    <xf numFmtId="0" fontId="3" fillId="3" borderId="0" xfId="0" applyFont="1" applyFill="1"/>
    <xf numFmtId="0" fontId="3" fillId="3" borderId="9" xfId="0" applyFont="1" applyFill="1" applyBorder="1"/>
    <xf numFmtId="0" fontId="13" fillId="0" borderId="5" xfId="0" applyFont="1" applyBorder="1"/>
    <xf numFmtId="0" fontId="13" fillId="0" borderId="0" xfId="0" applyFont="1"/>
    <xf numFmtId="0" fontId="17" fillId="0" borderId="0" xfId="0" applyFont="1" applyAlignment="1">
      <alignment horizontal="left" wrapText="1"/>
    </xf>
    <xf numFmtId="44" fontId="13" fillId="0" borderId="0" xfId="2" applyFont="1" applyFill="1" applyBorder="1" applyProtection="1"/>
    <xf numFmtId="0" fontId="13" fillId="0" borderId="7" xfId="0" applyFont="1" applyBorder="1"/>
    <xf numFmtId="0" fontId="16" fillId="0" borderId="0" xfId="0" applyFont="1"/>
    <xf numFmtId="44" fontId="13" fillId="0" borderId="0" xfId="0" applyNumberFormat="1" applyFont="1"/>
    <xf numFmtId="0" fontId="13" fillId="0" borderId="0" xfId="0" applyFont="1" applyAlignment="1">
      <alignment vertical="top"/>
    </xf>
    <xf numFmtId="0" fontId="3" fillId="0" borderId="6" xfId="0" applyFont="1" applyBorder="1" applyAlignment="1">
      <alignment horizontal="left" vertical="center" wrapText="1"/>
    </xf>
    <xf numFmtId="0" fontId="3" fillId="0" borderId="0" xfId="0" applyFont="1"/>
    <xf numFmtId="0" fontId="15" fillId="0" borderId="0" xfId="0" applyFont="1"/>
    <xf numFmtId="0" fontId="5" fillId="0" borderId="2" xfId="0" applyFont="1" applyBorder="1"/>
    <xf numFmtId="44" fontId="3" fillId="0" borderId="2" xfId="0" applyNumberFormat="1" applyFont="1" applyBorder="1"/>
    <xf numFmtId="44" fontId="5" fillId="0" borderId="2" xfId="0" applyNumberFormat="1" applyFont="1" applyBorder="1"/>
    <xf numFmtId="1" fontId="5" fillId="3" borderId="11" xfId="0" applyNumberFormat="1" applyFont="1" applyFill="1" applyBorder="1" applyAlignment="1">
      <alignment horizontal="center" vertical="center"/>
    </xf>
    <xf numFmtId="165" fontId="15" fillId="6" borderId="11" xfId="0" applyNumberFormat="1" applyFont="1" applyFill="1" applyBorder="1" applyAlignment="1">
      <alignment horizontal="right"/>
    </xf>
    <xf numFmtId="165" fontId="15" fillId="6" borderId="11" xfId="0" applyNumberFormat="1" applyFont="1" applyFill="1" applyBorder="1" applyAlignment="1">
      <alignment horizontal="left"/>
    </xf>
    <xf numFmtId="165" fontId="14" fillId="6" borderId="11" xfId="0" applyNumberFormat="1" applyFont="1" applyFill="1" applyBorder="1" applyAlignment="1">
      <alignment horizontal="right"/>
    </xf>
    <xf numFmtId="165" fontId="14" fillId="6" borderId="11" xfId="0" applyNumberFormat="1" applyFont="1" applyFill="1" applyBorder="1" applyAlignment="1">
      <alignment horizontal="left"/>
    </xf>
    <xf numFmtId="165" fontId="10" fillId="11" borderId="11" xfId="0" applyNumberFormat="1" applyFont="1" applyFill="1" applyBorder="1" applyAlignment="1">
      <alignment horizontal="right"/>
    </xf>
    <xf numFmtId="165" fontId="10" fillId="11" borderId="11" xfId="0" applyNumberFormat="1" applyFont="1" applyFill="1" applyBorder="1" applyAlignment="1">
      <alignment horizontal="left"/>
    </xf>
    <xf numFmtId="0" fontId="10" fillId="11" borderId="11" xfId="0" applyFont="1" applyFill="1" applyBorder="1" applyAlignment="1">
      <alignment horizontal="right"/>
    </xf>
    <xf numFmtId="0" fontId="10" fillId="11" borderId="11" xfId="0" applyFont="1" applyFill="1" applyBorder="1"/>
    <xf numFmtId="44" fontId="10" fillId="11" borderId="11" xfId="2" applyFont="1" applyFill="1" applyBorder="1" applyProtection="1"/>
    <xf numFmtId="0" fontId="10" fillId="11" borderId="11" xfId="0" applyFont="1" applyFill="1" applyBorder="1" applyAlignment="1">
      <alignment horizontal="center" vertical="center"/>
    </xf>
    <xf numFmtId="9" fontId="3" fillId="6" borderId="11" xfId="1" applyFont="1" applyFill="1" applyBorder="1" applyProtection="1">
      <protection locked="0"/>
    </xf>
    <xf numFmtId="44" fontId="3" fillId="0" borderId="11" xfId="0" applyNumberFormat="1" applyFont="1" applyBorder="1"/>
    <xf numFmtId="44" fontId="5" fillId="0" borderId="11" xfId="0" applyNumberFormat="1" applyFont="1" applyBorder="1"/>
    <xf numFmtId="44" fontId="3" fillId="6" borderId="11" xfId="2" applyFont="1" applyFill="1" applyBorder="1" applyProtection="1">
      <protection locked="0"/>
    </xf>
    <xf numFmtId="0" fontId="3" fillId="6" borderId="11" xfId="0" applyFont="1" applyFill="1" applyBorder="1" applyProtection="1">
      <protection locked="0"/>
    </xf>
    <xf numFmtId="0" fontId="3" fillId="0" borderId="11" xfId="0" applyFont="1" applyBorder="1" applyAlignment="1">
      <alignment horizontal="left" vertical="center" wrapText="1"/>
    </xf>
    <xf numFmtId="0" fontId="3" fillId="6" borderId="11" xfId="0" applyFont="1" applyFill="1" applyBorder="1" applyAlignment="1" applyProtection="1">
      <alignment horizontal="center" vertical="center" wrapText="1"/>
      <protection locked="0"/>
    </xf>
    <xf numFmtId="0" fontId="3" fillId="6" borderId="11" xfId="0" applyFont="1" applyFill="1" applyBorder="1" applyAlignment="1" applyProtection="1">
      <alignment horizontal="center" vertical="center"/>
      <protection locked="0"/>
    </xf>
    <xf numFmtId="0" fontId="10" fillId="11" borderId="26" xfId="0" applyFont="1" applyFill="1" applyBorder="1" applyAlignment="1">
      <alignment horizontal="center" vertical="center"/>
    </xf>
    <xf numFmtId="0" fontId="5" fillId="0" borderId="1" xfId="0" applyFont="1" applyBorder="1"/>
    <xf numFmtId="0" fontId="7" fillId="11" borderId="11" xfId="0" applyFont="1" applyFill="1" applyBorder="1" applyAlignment="1">
      <alignment horizontal="center" vertical="center" wrapText="1"/>
    </xf>
    <xf numFmtId="0" fontId="3" fillId="0" borderId="11" xfId="0" applyFont="1" applyBorder="1"/>
    <xf numFmtId="0" fontId="24" fillId="5" borderId="11" xfId="0" applyFont="1" applyFill="1" applyBorder="1" applyAlignment="1">
      <alignment horizontal="center" vertical="center" wrapText="1"/>
    </xf>
    <xf numFmtId="44" fontId="3" fillId="0" borderId="1" xfId="0" applyNumberFormat="1" applyFont="1" applyBorder="1"/>
    <xf numFmtId="44" fontId="5" fillId="0" borderId="1" xfId="0" applyNumberFormat="1" applyFont="1" applyBorder="1"/>
    <xf numFmtId="44" fontId="3" fillId="0" borderId="11" xfId="2" applyFont="1" applyFill="1" applyBorder="1" applyProtection="1">
      <protection locked="0"/>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1" fontId="3" fillId="0" borderId="11" xfId="2" applyNumberFormat="1" applyFont="1" applyFill="1" applyBorder="1" applyProtection="1">
      <protection locked="0"/>
    </xf>
    <xf numFmtId="0" fontId="3" fillId="0" borderId="11" xfId="0" applyFont="1" applyBorder="1" applyAlignment="1">
      <alignment horizontal="left" vertical="top" wrapText="1"/>
    </xf>
    <xf numFmtId="0" fontId="5" fillId="0" borderId="11" xfId="0" applyFont="1" applyBorder="1" applyAlignment="1">
      <alignment horizontal="left" vertical="top" wrapText="1"/>
    </xf>
    <xf numFmtId="0" fontId="10" fillId="11" borderId="11" xfId="0" applyFont="1" applyFill="1" applyBorder="1" applyAlignment="1">
      <alignment horizontal="left"/>
    </xf>
    <xf numFmtId="1" fontId="15" fillId="6" borderId="11" xfId="0" applyNumberFormat="1" applyFont="1" applyFill="1" applyBorder="1" applyAlignment="1">
      <alignment horizontal="right"/>
    </xf>
    <xf numFmtId="1" fontId="15" fillId="6" borderId="11" xfId="0" applyNumberFormat="1" applyFont="1" applyFill="1" applyBorder="1" applyAlignment="1">
      <alignment horizontal="left"/>
    </xf>
    <xf numFmtId="1" fontId="14" fillId="6" borderId="11" xfId="0" applyNumberFormat="1" applyFont="1" applyFill="1" applyBorder="1" applyAlignment="1">
      <alignment horizontal="right"/>
    </xf>
    <xf numFmtId="1" fontId="14" fillId="6" borderId="11" xfId="0" applyNumberFormat="1" applyFont="1" applyFill="1" applyBorder="1" applyAlignment="1">
      <alignment horizontal="left"/>
    </xf>
    <xf numFmtId="165" fontId="15" fillId="6" borderId="11" xfId="2" applyNumberFormat="1" applyFont="1" applyFill="1" applyBorder="1" applyAlignment="1" applyProtection="1">
      <alignment horizontal="right"/>
    </xf>
    <xf numFmtId="165" fontId="15" fillId="6" borderId="11" xfId="2" applyNumberFormat="1" applyFont="1" applyFill="1" applyBorder="1" applyAlignment="1" applyProtection="1">
      <alignment horizontal="left"/>
    </xf>
    <xf numFmtId="2" fontId="10" fillId="11" borderId="11" xfId="0" applyNumberFormat="1" applyFont="1" applyFill="1" applyBorder="1" applyAlignment="1">
      <alignment horizontal="right"/>
    </xf>
    <xf numFmtId="0" fontId="0" fillId="6" borderId="0" xfId="0" applyFill="1"/>
    <xf numFmtId="0" fontId="3" fillId="6" borderId="11" xfId="0" applyFont="1" applyFill="1" applyBorder="1" applyAlignment="1" applyProtection="1">
      <alignment horizontal="center" vertical="top"/>
      <protection locked="0"/>
    </xf>
    <xf numFmtId="165" fontId="10" fillId="8" borderId="11" xfId="0" applyNumberFormat="1" applyFont="1" applyFill="1" applyBorder="1" applyAlignment="1">
      <alignment horizontal="right"/>
    </xf>
    <xf numFmtId="165" fontId="10" fillId="8" borderId="11" xfId="0" applyNumberFormat="1" applyFont="1" applyFill="1" applyBorder="1" applyAlignment="1">
      <alignment horizontal="left"/>
    </xf>
    <xf numFmtId="0" fontId="3" fillId="0" borderId="11" xfId="0" applyFont="1" applyBorder="1" applyAlignment="1">
      <alignment horizontal="center"/>
    </xf>
    <xf numFmtId="0" fontId="5" fillId="0" borderId="11" xfId="0" applyFont="1" applyBorder="1" applyAlignment="1">
      <alignment horizontal="center"/>
    </xf>
    <xf numFmtId="44" fontId="5" fillId="0" borderId="11" xfId="2" applyFont="1" applyBorder="1"/>
    <xf numFmtId="1" fontId="3" fillId="6" borderId="11" xfId="1" applyNumberFormat="1" applyFont="1" applyFill="1" applyBorder="1" applyProtection="1">
      <protection locked="0"/>
    </xf>
    <xf numFmtId="0" fontId="14" fillId="0" borderId="11" xfId="0" applyFont="1" applyBorder="1" applyAlignment="1">
      <alignment vertical="center" wrapText="1"/>
    </xf>
    <xf numFmtId="0" fontId="12" fillId="0" borderId="10" xfId="0" applyFont="1" applyBorder="1" applyAlignment="1">
      <alignment vertical="center"/>
    </xf>
    <xf numFmtId="0" fontId="13" fillId="0" borderId="0" xfId="0" applyFont="1" applyAlignment="1">
      <alignment wrapText="1"/>
    </xf>
    <xf numFmtId="0" fontId="13" fillId="0" borderId="0" xfId="0" applyFont="1" applyAlignment="1">
      <alignment vertical="top" wrapText="1"/>
    </xf>
    <xf numFmtId="0" fontId="30" fillId="0" borderId="0" xfId="0" applyFont="1"/>
    <xf numFmtId="0" fontId="3" fillId="0" borderId="0" xfId="0" applyFont="1" applyAlignment="1">
      <alignment wrapText="1"/>
    </xf>
    <xf numFmtId="44" fontId="3" fillId="0" borderId="0" xfId="0" applyNumberFormat="1" applyFont="1"/>
    <xf numFmtId="1" fontId="3" fillId="12" borderId="11" xfId="0" applyNumberFormat="1" applyFont="1" applyFill="1" applyBorder="1" applyProtection="1">
      <protection locked="0"/>
    </xf>
    <xf numFmtId="0" fontId="13" fillId="0" borderId="0" xfId="0" applyFont="1" applyProtection="1">
      <protection locked="0"/>
    </xf>
    <xf numFmtId="44" fontId="13" fillId="0" borderId="0" xfId="2" applyFont="1" applyFill="1" applyBorder="1" applyProtection="1">
      <protection locked="0"/>
    </xf>
    <xf numFmtId="0" fontId="16" fillId="0" borderId="0" xfId="0" applyFont="1" applyProtection="1">
      <protection locked="0"/>
    </xf>
    <xf numFmtId="44" fontId="16" fillId="0" borderId="0" xfId="2" applyFont="1" applyFill="1" applyBorder="1" applyProtection="1">
      <protection locked="0"/>
    </xf>
    <xf numFmtId="44" fontId="16" fillId="0" borderId="0" xfId="0" applyNumberFormat="1" applyFont="1" applyProtection="1">
      <protection locked="0"/>
    </xf>
    <xf numFmtId="1" fontId="13" fillId="0" borderId="0" xfId="2" applyNumberFormat="1" applyFont="1" applyFill="1" applyBorder="1" applyProtection="1">
      <protection locked="0"/>
    </xf>
    <xf numFmtId="1" fontId="13" fillId="0" borderId="0" xfId="0" applyNumberFormat="1" applyFont="1" applyProtection="1">
      <protection locked="0"/>
    </xf>
    <xf numFmtId="44" fontId="3" fillId="0" borderId="11" xfId="2" applyFont="1" applyFill="1" applyBorder="1" applyProtection="1"/>
    <xf numFmtId="49" fontId="3" fillId="0" borderId="11" xfId="0" applyNumberFormat="1"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9" fillId="4" borderId="8" xfId="0" applyFont="1" applyFill="1" applyBorder="1" applyAlignment="1">
      <alignment horizontal="center" vertical="center"/>
    </xf>
    <xf numFmtId="0" fontId="9" fillId="4" borderId="0" xfId="0" applyFont="1" applyFill="1" applyAlignment="1">
      <alignment horizontal="center" vertical="center"/>
    </xf>
    <xf numFmtId="0" fontId="19" fillId="5" borderId="12" xfId="0" applyFont="1" applyFill="1" applyBorder="1" applyAlignment="1">
      <alignment horizontal="center" vertical="center"/>
    </xf>
    <xf numFmtId="0" fontId="19" fillId="5" borderId="13" xfId="0" applyFont="1" applyFill="1" applyBorder="1" applyAlignment="1">
      <alignment horizontal="center" vertical="center"/>
    </xf>
    <xf numFmtId="0" fontId="19" fillId="5" borderId="14" xfId="0" applyFont="1"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0" fillId="8" borderId="1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14" xfId="0" applyFont="1" applyFill="1" applyBorder="1" applyAlignment="1">
      <alignment horizontal="center" vertical="center"/>
    </xf>
    <xf numFmtId="0" fontId="3" fillId="9" borderId="12" xfId="0" applyFont="1" applyFill="1" applyBorder="1" applyAlignment="1">
      <alignment horizontal="left" vertical="center" wrapText="1"/>
    </xf>
    <xf numFmtId="0" fontId="3" fillId="9" borderId="13" xfId="0" applyFont="1" applyFill="1" applyBorder="1" applyAlignment="1">
      <alignment horizontal="left" vertical="center" wrapText="1"/>
    </xf>
    <xf numFmtId="0" fontId="3" fillId="9" borderId="14" xfId="0" applyFont="1" applyFill="1" applyBorder="1" applyAlignment="1">
      <alignment horizontal="left" vertical="center" wrapText="1"/>
    </xf>
    <xf numFmtId="0" fontId="0" fillId="0" borderId="0" xfId="0" applyAlignment="1">
      <alignment horizontal="center" wrapText="1"/>
    </xf>
    <xf numFmtId="49" fontId="8" fillId="7" borderId="12" xfId="0" applyNumberFormat="1" applyFont="1" applyFill="1" applyBorder="1" applyAlignment="1">
      <alignment horizontal="center" vertical="center"/>
    </xf>
    <xf numFmtId="49" fontId="8" fillId="7" borderId="13" xfId="0" applyNumberFormat="1" applyFont="1" applyFill="1" applyBorder="1" applyAlignment="1">
      <alignment horizontal="center" vertical="center"/>
    </xf>
    <xf numFmtId="49" fontId="8" fillId="7" borderId="14" xfId="0" applyNumberFormat="1" applyFont="1" applyFill="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1" xfId="0" applyBorder="1" applyAlignment="1">
      <alignment horizontal="center"/>
    </xf>
    <xf numFmtId="0" fontId="27" fillId="9" borderId="12" xfId="0" applyFont="1" applyFill="1" applyBorder="1" applyAlignment="1">
      <alignment horizontal="center" vertical="center" wrapText="1"/>
    </xf>
    <xf numFmtId="0" fontId="27" fillId="9" borderId="13" xfId="0" applyFont="1" applyFill="1" applyBorder="1" applyAlignment="1">
      <alignment horizontal="center" vertical="center" wrapText="1"/>
    </xf>
    <xf numFmtId="0" fontId="27" fillId="9" borderId="14"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19" fillId="5" borderId="15" xfId="0" applyFont="1" applyFill="1" applyBorder="1" applyAlignment="1">
      <alignment horizontal="center" vertical="center"/>
    </xf>
    <xf numFmtId="0" fontId="19" fillId="5" borderId="16" xfId="0" applyFont="1" applyFill="1" applyBorder="1" applyAlignment="1">
      <alignment horizontal="center" vertical="center"/>
    </xf>
    <xf numFmtId="0" fontId="19" fillId="5" borderId="17" xfId="0" applyFont="1" applyFill="1" applyBorder="1" applyAlignment="1">
      <alignment horizontal="center" vertical="center"/>
    </xf>
    <xf numFmtId="0" fontId="9" fillId="4" borderId="11" xfId="0" applyFont="1" applyFill="1" applyBorder="1" applyAlignment="1">
      <alignment horizontal="center" vertical="center"/>
    </xf>
    <xf numFmtId="0" fontId="3" fillId="0" borderId="11" xfId="0" applyFont="1" applyBorder="1" applyAlignment="1">
      <alignment horizontal="left" vertical="center" wrapText="1"/>
    </xf>
    <xf numFmtId="0" fontId="0" fillId="0" borderId="24" xfId="0" applyBorder="1" applyAlignment="1">
      <alignment horizontal="center"/>
    </xf>
    <xf numFmtId="0" fontId="0" fillId="0" borderId="23" xfId="0" applyBorder="1" applyAlignment="1">
      <alignment horizontal="center"/>
    </xf>
    <xf numFmtId="0" fontId="14" fillId="3" borderId="12" xfId="0" applyFont="1" applyFill="1" applyBorder="1" applyAlignment="1">
      <alignment horizontal="right" vertical="center" wrapText="1"/>
    </xf>
    <xf numFmtId="0" fontId="14" fillId="3" borderId="13" xfId="0" applyFont="1" applyFill="1" applyBorder="1" applyAlignment="1">
      <alignment horizontal="right" vertical="center" wrapText="1"/>
    </xf>
    <xf numFmtId="0" fontId="14" fillId="3" borderId="14" xfId="0" applyFont="1" applyFill="1" applyBorder="1" applyAlignment="1">
      <alignment horizontal="right" vertical="center" wrapText="1"/>
    </xf>
    <xf numFmtId="0" fontId="10" fillId="11" borderId="11" xfId="0" applyFont="1" applyFill="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44" fontId="3" fillId="0" borderId="11" xfId="0" applyNumberFormat="1" applyFont="1" applyBorder="1" applyAlignment="1">
      <alignment horizontal="center"/>
    </xf>
    <xf numFmtId="0" fontId="21" fillId="0" borderId="0" xfId="0" applyFont="1" applyAlignment="1">
      <alignment horizontal="center" vertical="center" wrapText="1"/>
    </xf>
    <xf numFmtId="0" fontId="17" fillId="0" borderId="0" xfId="0" applyFont="1" applyAlignment="1">
      <alignment horizontal="left" wrapText="1"/>
    </xf>
    <xf numFmtId="0" fontId="10" fillId="11" borderId="11" xfId="0" applyFont="1" applyFill="1" applyBorder="1" applyAlignment="1">
      <alignment horizontal="center"/>
    </xf>
    <xf numFmtId="0" fontId="3" fillId="0" borderId="15" xfId="0" applyFont="1" applyBorder="1" applyAlignment="1">
      <alignment horizontal="right" vertical="center" wrapText="1"/>
    </xf>
    <xf numFmtId="0" fontId="3" fillId="0" borderId="16" xfId="0" applyFont="1" applyBorder="1" applyAlignment="1">
      <alignment horizontal="right" vertical="center" wrapText="1"/>
    </xf>
    <xf numFmtId="0" fontId="3" fillId="0" borderId="12" xfId="0" applyFont="1" applyBorder="1" applyAlignment="1">
      <alignment horizontal="right" vertical="center" wrapText="1"/>
    </xf>
    <xf numFmtId="0" fontId="3" fillId="0" borderId="13" xfId="0" applyFont="1" applyBorder="1" applyAlignment="1">
      <alignment horizontal="right" vertical="center" wrapText="1"/>
    </xf>
    <xf numFmtId="0" fontId="15" fillId="3" borderId="1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21" fillId="9" borderId="12"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4" xfId="0" applyFont="1" applyFill="1" applyBorder="1" applyAlignment="1">
      <alignment horizontal="center" vertical="center" wrapText="1"/>
    </xf>
    <xf numFmtId="0" fontId="13" fillId="0" borderId="0" xfId="0" applyFont="1" applyAlignment="1">
      <alignment horizontal="center"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5" fillId="0" borderId="25" xfId="0" applyFont="1" applyBorder="1" applyAlignment="1">
      <alignment horizontal="center"/>
    </xf>
    <xf numFmtId="0" fontId="5" fillId="0" borderId="7" xfId="0" applyFont="1" applyBorder="1" applyAlignment="1">
      <alignment horizontal="center"/>
    </xf>
    <xf numFmtId="0" fontId="9" fillId="4" borderId="26" xfId="0" applyFont="1" applyFill="1" applyBorder="1" applyAlignment="1">
      <alignment horizontal="center" vertical="center"/>
    </xf>
    <xf numFmtId="0" fontId="14" fillId="10" borderId="12"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10" borderId="1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22" fillId="5" borderId="16"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4" fillId="5" borderId="11"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16" fillId="0" borderId="0" xfId="0" applyFont="1" applyAlignment="1">
      <alignment horizontal="center" vertical="center"/>
    </xf>
    <xf numFmtId="0" fontId="13" fillId="0" borderId="0" xfId="0" applyFont="1" applyAlignment="1">
      <alignment horizontal="center"/>
    </xf>
    <xf numFmtId="0" fontId="10" fillId="8" borderId="20" xfId="0" applyFont="1" applyFill="1" applyBorder="1" applyAlignment="1">
      <alignment horizontal="right"/>
    </xf>
    <xf numFmtId="0" fontId="10" fillId="8" borderId="21" xfId="0" applyFont="1" applyFill="1" applyBorder="1" applyAlignment="1">
      <alignment horizontal="right"/>
    </xf>
    <xf numFmtId="0" fontId="0" fillId="0" borderId="11" xfId="0" applyBorder="1" applyAlignment="1">
      <alignment horizontal="right"/>
    </xf>
    <xf numFmtId="0" fontId="10" fillId="11" borderId="26" xfId="0" applyFont="1" applyFill="1" applyBorder="1" applyAlignment="1">
      <alignment horizontal="center" vertical="center"/>
    </xf>
    <xf numFmtId="0" fontId="5" fillId="0" borderId="0" xfId="0" applyFont="1" applyAlignment="1">
      <alignment horizontal="center"/>
    </xf>
    <xf numFmtId="165" fontId="10" fillId="11" borderId="11" xfId="0" applyNumberFormat="1" applyFont="1" applyFill="1" applyBorder="1" applyAlignment="1">
      <alignment horizontal="center"/>
    </xf>
    <xf numFmtId="44" fontId="3" fillId="0" borderId="26" xfId="0" applyNumberFormat="1" applyFont="1" applyBorder="1" applyAlignment="1">
      <alignment horizontal="center"/>
    </xf>
    <xf numFmtId="0" fontId="3" fillId="0" borderId="11" xfId="0" applyFont="1" applyBorder="1" applyAlignment="1">
      <alignment horizontal="right" vertical="center" wrapText="1"/>
    </xf>
    <xf numFmtId="0" fontId="5" fillId="0" borderId="11" xfId="0" applyFont="1" applyBorder="1" applyAlignment="1">
      <alignment horizontal="right" vertical="center" wrapText="1"/>
    </xf>
    <xf numFmtId="0" fontId="11" fillId="0" borderId="11" xfId="0" applyFont="1" applyBorder="1" applyAlignment="1">
      <alignment horizontal="right" vertical="center" wrapText="1"/>
    </xf>
    <xf numFmtId="0" fontId="4" fillId="0" borderId="11" xfId="0" applyFont="1" applyBorder="1" applyAlignment="1">
      <alignment horizontal="right"/>
    </xf>
    <xf numFmtId="0" fontId="3" fillId="0" borderId="11" xfId="0" applyFont="1" applyBorder="1" applyAlignment="1">
      <alignment horizontal="right"/>
    </xf>
    <xf numFmtId="0" fontId="5" fillId="0" borderId="11" xfId="0" applyFont="1" applyBorder="1" applyAlignment="1">
      <alignment horizontal="right"/>
    </xf>
    <xf numFmtId="0" fontId="21" fillId="9" borderId="11" xfId="0" applyFont="1" applyFill="1" applyBorder="1" applyAlignment="1">
      <alignment horizontal="center" vertical="center" wrapText="1"/>
    </xf>
    <xf numFmtId="0" fontId="20" fillId="8" borderId="11" xfId="0" applyFont="1" applyFill="1" applyBorder="1" applyAlignment="1">
      <alignment horizontal="center" vertical="center"/>
    </xf>
    <xf numFmtId="0" fontId="27" fillId="9" borderId="11" xfId="0" applyFont="1" applyFill="1" applyBorder="1" applyAlignment="1">
      <alignment horizontal="center" vertical="center" wrapText="1"/>
    </xf>
    <xf numFmtId="0" fontId="19" fillId="5" borderId="11" xfId="0" applyFont="1" applyFill="1" applyBorder="1" applyAlignment="1">
      <alignment horizontal="center" vertical="center"/>
    </xf>
    <xf numFmtId="0" fontId="3" fillId="0" borderId="11" xfId="0" applyFont="1" applyBorder="1" applyAlignment="1">
      <alignment horizont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1" fillId="9" borderId="15"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10" fillId="11" borderId="17" xfId="0" applyFont="1" applyFill="1" applyBorder="1" applyAlignment="1">
      <alignment horizontal="center" vertical="center"/>
    </xf>
    <xf numFmtId="0" fontId="10" fillId="11" borderId="19" xfId="0" applyFont="1" applyFill="1" applyBorder="1" applyAlignment="1">
      <alignment horizontal="center" vertical="center"/>
    </xf>
    <xf numFmtId="0" fontId="10" fillId="11" borderId="27" xfId="0" applyFont="1" applyFill="1" applyBorder="1" applyAlignment="1">
      <alignment horizontal="center" vertical="center"/>
    </xf>
    <xf numFmtId="0" fontId="10" fillId="11" borderId="28" xfId="0" applyFont="1" applyFill="1" applyBorder="1" applyAlignment="1">
      <alignment horizontal="center" vertical="center"/>
    </xf>
    <xf numFmtId="0" fontId="10" fillId="11" borderId="27" xfId="0" applyFont="1" applyFill="1" applyBorder="1" applyAlignment="1">
      <alignment horizontal="center" vertical="center" wrapText="1"/>
    </xf>
    <xf numFmtId="0" fontId="10" fillId="11" borderId="28" xfId="0" applyFont="1" applyFill="1" applyBorder="1" applyAlignment="1">
      <alignment horizontal="center" vertical="center" wrapText="1"/>
    </xf>
    <xf numFmtId="0" fontId="15" fillId="5" borderId="0" xfId="0" applyFont="1" applyFill="1" applyAlignment="1">
      <alignment horizontal="center" vertical="center" wrapText="1"/>
    </xf>
    <xf numFmtId="0" fontId="22" fillId="5" borderId="0" xfId="0" applyFont="1" applyFill="1" applyAlignment="1">
      <alignment horizontal="center" vertical="center" wrapText="1"/>
    </xf>
    <xf numFmtId="0" fontId="15" fillId="5" borderId="18" xfId="0" applyFont="1" applyFill="1" applyBorder="1" applyAlignment="1">
      <alignment horizontal="center" vertical="center" wrapText="1"/>
    </xf>
    <xf numFmtId="1"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xf>
    <xf numFmtId="0" fontId="5" fillId="0" borderId="1" xfId="0" applyFont="1" applyBorder="1" applyAlignment="1">
      <alignment horizontal="center"/>
    </xf>
    <xf numFmtId="0" fontId="3" fillId="0" borderId="0" xfId="0" applyFont="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23" fillId="5" borderId="11" xfId="0" applyFont="1" applyFill="1" applyBorder="1" applyAlignment="1">
      <alignment horizontal="center" vertical="center" wrapText="1"/>
    </xf>
    <xf numFmtId="165" fontId="10" fillId="11" borderId="11" xfId="2" applyNumberFormat="1" applyFont="1" applyFill="1" applyBorder="1" applyAlignment="1" applyProtection="1">
      <alignment horizont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165" fontId="14" fillId="6" borderId="11" xfId="2" applyNumberFormat="1" applyFont="1" applyFill="1" applyBorder="1" applyAlignment="1" applyProtection="1">
      <alignment horizontal="center"/>
    </xf>
    <xf numFmtId="1" fontId="10" fillId="11" borderId="11" xfId="0" applyNumberFormat="1" applyFont="1" applyFill="1" applyBorder="1" applyAlignment="1">
      <alignment horizontal="center"/>
    </xf>
    <xf numFmtId="1" fontId="15" fillId="6" borderId="11" xfId="0" applyNumberFormat="1" applyFont="1" applyFill="1" applyBorder="1" applyAlignment="1">
      <alignment horizontal="center"/>
    </xf>
    <xf numFmtId="1" fontId="14" fillId="6" borderId="11" xfId="0" applyNumberFormat="1" applyFont="1" applyFill="1" applyBorder="1" applyAlignment="1">
      <alignment horizontal="center"/>
    </xf>
    <xf numFmtId="49" fontId="10" fillId="11" borderId="11" xfId="0" applyNumberFormat="1" applyFont="1" applyFill="1" applyBorder="1" applyAlignment="1">
      <alignment horizontal="center"/>
    </xf>
    <xf numFmtId="0" fontId="3" fillId="0" borderId="0" xfId="0" applyFont="1" applyAlignment="1">
      <alignment horizontal="center"/>
    </xf>
    <xf numFmtId="0" fontId="5" fillId="0" borderId="11" xfId="0" applyFont="1" applyBorder="1" applyAlignment="1">
      <alignment horizontal="center" vertical="center" wrapText="1"/>
    </xf>
    <xf numFmtId="0" fontId="5" fillId="0" borderId="26" xfId="0" applyFont="1" applyBorder="1" applyAlignment="1">
      <alignment horizontal="center"/>
    </xf>
    <xf numFmtId="0" fontId="5" fillId="0" borderId="11" xfId="0" applyFont="1" applyBorder="1" applyAlignment="1">
      <alignment horizontal="center"/>
    </xf>
    <xf numFmtId="0" fontId="5" fillId="0" borderId="27" xfId="0" applyFont="1" applyBorder="1" applyAlignment="1">
      <alignment horizontal="center"/>
    </xf>
    <xf numFmtId="0" fontId="6" fillId="0" borderId="11" xfId="0" applyFont="1" applyBorder="1" applyAlignment="1">
      <alignment horizontal="center" vertical="center" wrapText="1"/>
    </xf>
    <xf numFmtId="165" fontId="15" fillId="6" borderId="11" xfId="2" applyNumberFormat="1" applyFont="1" applyFill="1" applyBorder="1" applyAlignment="1" applyProtection="1">
      <alignment horizontal="center"/>
    </xf>
    <xf numFmtId="165" fontId="15" fillId="6" borderId="11" xfId="0" applyNumberFormat="1" applyFont="1" applyFill="1" applyBorder="1" applyAlignment="1">
      <alignment horizontal="center"/>
    </xf>
    <xf numFmtId="0" fontId="10" fillId="8" borderId="11" xfId="0" applyFont="1" applyFill="1" applyBorder="1" applyAlignment="1">
      <alignment horizontal="right" vertical="center" wrapText="1"/>
    </xf>
    <xf numFmtId="0" fontId="2" fillId="0" borderId="0" xfId="0" applyFont="1" applyAlignment="1">
      <alignment horizontal="center"/>
    </xf>
    <xf numFmtId="0" fontId="0" fillId="0" borderId="2" xfId="0" applyBorder="1" applyAlignment="1">
      <alignment horizontal="left" vertical="center" wrapText="1"/>
    </xf>
  </cellXfs>
  <cellStyles count="3">
    <cellStyle name="Currency" xfId="2" builtinId="4"/>
    <cellStyle name="Normal" xfId="0" builtinId="0"/>
    <cellStyle name="Percent" xfId="1" builtinId="5"/>
  </cellStyles>
  <dxfs count="19">
    <dxf>
      <font>
        <color rgb="FF006100"/>
      </font>
      <fill>
        <patternFill>
          <bgColor rgb="FFC6EFCE"/>
        </patternFill>
      </fill>
    </dxf>
    <dxf>
      <fill>
        <patternFill>
          <bgColor rgb="FFFFFF00"/>
        </patternFill>
      </fill>
    </dxf>
    <dxf>
      <fill>
        <patternFill>
          <bgColor rgb="FFFFFF00"/>
        </patternFill>
      </fill>
    </dxf>
    <dxf>
      <fill>
        <patternFill>
          <bgColor theme="5" tint="0.39994506668294322"/>
        </patternFill>
      </fill>
    </dxf>
    <dxf>
      <fill>
        <patternFill>
          <bgColor rgb="FFFF7C80"/>
        </patternFill>
      </fill>
    </dxf>
    <dxf>
      <fill>
        <patternFill>
          <bgColor rgb="FFFFFF00"/>
        </patternFill>
      </fill>
    </dxf>
    <dxf>
      <fill>
        <patternFill>
          <bgColor rgb="FFFFFF00"/>
        </patternFill>
      </fill>
    </dxf>
    <dxf>
      <fill>
        <patternFill patternType="solid">
          <bgColor theme="5" tint="0.39994506668294322"/>
        </patternFill>
      </fill>
      <border>
        <left/>
        <right/>
        <top/>
        <bottom/>
      </border>
    </dxf>
    <dxf>
      <fill>
        <patternFill>
          <bgColor rgb="FFFF7C80"/>
        </patternFill>
      </fill>
    </dxf>
    <dxf>
      <fill>
        <patternFill>
          <bgColor rgb="FFFFFF00"/>
        </patternFill>
      </fill>
    </dxf>
    <dxf>
      <fill>
        <patternFill>
          <bgColor rgb="FFFFFF00"/>
        </patternFill>
      </fill>
    </dxf>
    <dxf>
      <fill>
        <patternFill>
          <bgColor theme="5" tint="0.39994506668294322"/>
        </patternFill>
      </fill>
    </dxf>
    <dxf>
      <fill>
        <patternFill>
          <bgColor rgb="FFFF7C80"/>
        </patternFill>
      </fill>
    </dxf>
    <dxf>
      <fill>
        <patternFill>
          <bgColor theme="7" tint="0.79998168889431442"/>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s>
  <tableStyles count="0" defaultTableStyle="TableStyleMedium2" defaultPivotStyle="PivotStyleLight16"/>
  <colors>
    <mruColors>
      <color rgb="FFFF7C80"/>
      <color rgb="FFFF3399"/>
      <color rgb="FFFDE7C7"/>
      <color rgb="FFFF99CC"/>
      <color rgb="FF97549D"/>
      <color rgb="FF663969"/>
      <color rgb="FF13599D"/>
      <color rgb="FFF7A321"/>
      <color rgb="FFE8F2FC"/>
      <color rgb="FFD6E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fmlaLink="$P$36"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fmlaLink="$P$37"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fmlaLink="$P$38"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fmlaLink="$P$39"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fmlaLink="$P$40" lockText="1" noThreeD="1"/>
</file>

<file path=xl/ctrlProps/ctrlProp11.xml><?xml version="1.0" encoding="utf-8"?>
<formControlPr xmlns="http://schemas.microsoft.com/office/spreadsheetml/2009/9/main" objectType="CheckBox" fmlaLink="$N$29"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fmlaLink="$P$42"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fmlaLink="$P$43"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fmlaLink="$P$44" lockText="1" noThreeD="1"/>
</file>

<file path=xl/ctrlProps/ctrlProp116.xml><?xml version="1.0" encoding="utf-8"?>
<formControlPr xmlns="http://schemas.microsoft.com/office/spreadsheetml/2009/9/main" objectType="CheckBox" fmlaLink="$N$12" noThreeD="1"/>
</file>

<file path=xl/ctrlProps/ctrlProp117.xml><?xml version="1.0" encoding="utf-8"?>
<formControlPr xmlns="http://schemas.microsoft.com/office/spreadsheetml/2009/9/main" objectType="CheckBox" fmlaLink="$N$13" noThreeD="1"/>
</file>

<file path=xl/ctrlProps/ctrlProp118.xml><?xml version="1.0" encoding="utf-8"?>
<formControlPr xmlns="http://schemas.microsoft.com/office/spreadsheetml/2009/9/main" objectType="CheckBox" fmlaLink="$N$14"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N$41"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fmlaLink="$N$42"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fmlaLink="$P$41"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fmlaLink="$P$42" lockText="1" noThreeD="1"/>
</file>

<file path=xl/ctrlProps/ctrlProp13.xml><?xml version="1.0" encoding="utf-8"?>
<formControlPr xmlns="http://schemas.microsoft.com/office/spreadsheetml/2009/9/main" objectType="CheckBox" fmlaLink="$N$30" lockText="1" noThreeD="1"/>
</file>

<file path=xl/ctrlProps/ctrlProp14.xml><?xml version="1.0" encoding="utf-8"?>
<formControlPr xmlns="http://schemas.microsoft.com/office/spreadsheetml/2009/9/main" objectType="CheckBox" fmlaLink="$N$31"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N$32"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N$33"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N$24" noThreeD="1"/>
</file>

<file path=xl/ctrlProps/ctrlProp20.xml><?xml version="1.0" encoding="utf-8"?>
<formControlPr xmlns="http://schemas.microsoft.com/office/spreadsheetml/2009/9/main" objectType="CheckBox" fmlaLink="$N$34"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N$35"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N$36"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N$37"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N$38"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N$39"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N$40"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N$42"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N$43"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N$44"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N$25" noThreeD="1"/>
</file>

<file path=xl/ctrlProps/ctrlProp40.xml><?xml version="1.0" encoding="utf-8"?>
<formControlPr xmlns="http://schemas.microsoft.com/office/spreadsheetml/2009/9/main" objectType="CheckBox" fmlaLink="$O$24"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O$25"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O$26"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O$27"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O$28"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N$26" noThreeD="1"/>
</file>

<file path=xl/ctrlProps/ctrlProp50.xml><?xml version="1.0" encoding="utf-8"?>
<formControlPr xmlns="http://schemas.microsoft.com/office/spreadsheetml/2009/9/main" objectType="CheckBox" fmlaLink="$O$29"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O$30"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O$31"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O$32"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O$33"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O$34"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fmlaLink="$O$35"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O$36"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O$37"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fmlaLink="$O$38"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N$27" noThreeD="1"/>
</file>

<file path=xl/ctrlProps/ctrlProp70.xml><?xml version="1.0" encoding="utf-8"?>
<formControlPr xmlns="http://schemas.microsoft.com/office/spreadsheetml/2009/9/main" objectType="CheckBox" fmlaLink="$O$39"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fmlaLink="$O$40" lockText="1" noThreeD="1"/>
</file>

<file path=xl/ctrlProps/ctrlProp73.xml><?xml version="1.0" encoding="utf-8"?>
<formControlPr xmlns="http://schemas.microsoft.com/office/spreadsheetml/2009/9/main" objectType="CheckBox" fmlaLink="$O$41" lockText="1" noThreeD="1"/>
</file>

<file path=xl/ctrlProps/ctrlProp74.xml><?xml version="1.0" encoding="utf-8"?>
<formControlPr xmlns="http://schemas.microsoft.com/office/spreadsheetml/2009/9/main" objectType="CheckBox" fmlaLink="$O$42" lockText="1" noThreeD="1"/>
</file>

<file path=xl/ctrlProps/ctrlProp75.xml><?xml version="1.0" encoding="utf-8"?>
<formControlPr xmlns="http://schemas.microsoft.com/office/spreadsheetml/2009/9/main" objectType="CheckBox" fmlaLink="$O$43" lockText="1" noThreeD="1"/>
</file>

<file path=xl/ctrlProps/ctrlProp76.xml><?xml version="1.0" encoding="utf-8"?>
<formControlPr xmlns="http://schemas.microsoft.com/office/spreadsheetml/2009/9/main" objectType="CheckBox" fmlaLink="$O$44"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P$24"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P$25"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P$26"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fmlaLink="$P$27"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fmlaLink="$P$28"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fmlaLink="$P$29"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N$28" lockText="1" noThreeD="1"/>
</file>

<file path=xl/ctrlProps/ctrlProp90.xml><?xml version="1.0" encoding="utf-8"?>
<formControlPr xmlns="http://schemas.microsoft.com/office/spreadsheetml/2009/9/main" objectType="CheckBox" fmlaLink="$P$30"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fmlaLink="$P$31"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fmlaLink="$P$32"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P$33" lockText="1" noThreeD="1"/>
</file>

<file path=xl/ctrlProps/ctrlProp97.xml><?xml version="1.0" encoding="utf-8"?>
<formControlPr xmlns="http://schemas.microsoft.com/office/spreadsheetml/2009/9/main" objectType="CheckBox" fmlaLink="$P$34"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fmlaLink="$P$3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19050</xdr:rowOff>
    </xdr:from>
    <xdr:to>
      <xdr:col>5</xdr:col>
      <xdr:colOff>323850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19050"/>
          <a:ext cx="2774950" cy="736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676877</xdr:colOff>
      <xdr:row>0</xdr:row>
      <xdr:rowOff>63500</xdr:rowOff>
    </xdr:from>
    <xdr:to>
      <xdr:col>3</xdr:col>
      <xdr:colOff>377223</xdr:colOff>
      <xdr:row>1</xdr:row>
      <xdr:rowOff>6350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76877" y="63500"/>
          <a:ext cx="2100646" cy="730250"/>
        </a:xfrm>
        <a:prstGeom prst="rect">
          <a:avLst/>
        </a:prstGeom>
      </xdr:spPr>
    </xdr:pic>
    <xdr:clientData/>
  </xdr:twoCellAnchor>
  <xdr:twoCellAnchor editAs="oneCell">
    <xdr:from>
      <xdr:col>9</xdr:col>
      <xdr:colOff>660400</xdr:colOff>
      <xdr:row>0</xdr:row>
      <xdr:rowOff>356090</xdr:rowOff>
    </xdr:from>
    <xdr:to>
      <xdr:col>11</xdr:col>
      <xdr:colOff>647700</xdr:colOff>
      <xdr:row>0</xdr:row>
      <xdr:rowOff>711522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7861300" y="356090"/>
          <a:ext cx="1587500" cy="3554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184150</xdr:colOff>
          <xdr:row>22</xdr:row>
          <xdr:rowOff>184150</xdr:rowOff>
        </xdr:from>
        <xdr:to>
          <xdr:col>6</xdr:col>
          <xdr:colOff>565150</xdr:colOff>
          <xdr:row>24</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22</xdr:row>
          <xdr:rowOff>184150</xdr:rowOff>
        </xdr:from>
        <xdr:to>
          <xdr:col>6</xdr:col>
          <xdr:colOff>565150</xdr:colOff>
          <xdr:row>24</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23</xdr:row>
          <xdr:rowOff>184150</xdr:rowOff>
        </xdr:from>
        <xdr:to>
          <xdr:col>6</xdr:col>
          <xdr:colOff>565150</xdr:colOff>
          <xdr:row>25</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23</xdr:row>
          <xdr:rowOff>158750</xdr:rowOff>
        </xdr:from>
        <xdr:to>
          <xdr:col>6</xdr:col>
          <xdr:colOff>565150</xdr:colOff>
          <xdr:row>25</xdr:row>
          <xdr:rowOff>44450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25</xdr:row>
          <xdr:rowOff>31750</xdr:rowOff>
        </xdr:from>
        <xdr:to>
          <xdr:col>6</xdr:col>
          <xdr:colOff>565150</xdr:colOff>
          <xdr:row>26</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25</xdr:row>
          <xdr:rowOff>184150</xdr:rowOff>
        </xdr:from>
        <xdr:to>
          <xdr:col>6</xdr:col>
          <xdr:colOff>565150</xdr:colOff>
          <xdr:row>27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25</xdr:row>
          <xdr:rowOff>184150</xdr:rowOff>
        </xdr:from>
        <xdr:to>
          <xdr:col>6</xdr:col>
          <xdr:colOff>565150</xdr:colOff>
          <xdr:row>27</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26</xdr:row>
          <xdr:rowOff>184150</xdr:rowOff>
        </xdr:from>
        <xdr:to>
          <xdr:col>6</xdr:col>
          <xdr:colOff>565150</xdr:colOff>
          <xdr:row>28</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26</xdr:row>
          <xdr:rowOff>184150</xdr:rowOff>
        </xdr:from>
        <xdr:to>
          <xdr:col>6</xdr:col>
          <xdr:colOff>565150</xdr:colOff>
          <xdr:row>28</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27</xdr:row>
          <xdr:rowOff>184150</xdr:rowOff>
        </xdr:from>
        <xdr:to>
          <xdr:col>6</xdr:col>
          <xdr:colOff>565150</xdr:colOff>
          <xdr:row>29</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27</xdr:row>
          <xdr:rowOff>184150</xdr:rowOff>
        </xdr:from>
        <xdr:to>
          <xdr:col>6</xdr:col>
          <xdr:colOff>565150</xdr:colOff>
          <xdr:row>29</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28</xdr:row>
          <xdr:rowOff>184150</xdr:rowOff>
        </xdr:from>
        <xdr:to>
          <xdr:col>6</xdr:col>
          <xdr:colOff>565150</xdr:colOff>
          <xdr:row>30</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28</xdr:row>
          <xdr:rowOff>184150</xdr:rowOff>
        </xdr:from>
        <xdr:to>
          <xdr:col>6</xdr:col>
          <xdr:colOff>565150</xdr:colOff>
          <xdr:row>30</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29</xdr:row>
          <xdr:rowOff>184150</xdr:rowOff>
        </xdr:from>
        <xdr:to>
          <xdr:col>6</xdr:col>
          <xdr:colOff>565150</xdr:colOff>
          <xdr:row>31</xdr:row>
          <xdr:rowOff>31750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30</xdr:row>
          <xdr:rowOff>184150</xdr:rowOff>
        </xdr:from>
        <xdr:to>
          <xdr:col>6</xdr:col>
          <xdr:colOff>565150</xdr:colOff>
          <xdr:row>32</xdr:row>
          <xdr:rowOff>31750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30</xdr:row>
          <xdr:rowOff>184150</xdr:rowOff>
        </xdr:from>
        <xdr:to>
          <xdr:col>6</xdr:col>
          <xdr:colOff>565150</xdr:colOff>
          <xdr:row>32</xdr:row>
          <xdr:rowOff>31750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31</xdr:row>
          <xdr:rowOff>184150</xdr:rowOff>
        </xdr:from>
        <xdr:to>
          <xdr:col>6</xdr:col>
          <xdr:colOff>565150</xdr:colOff>
          <xdr:row>33</xdr:row>
          <xdr:rowOff>31750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31</xdr:row>
          <xdr:rowOff>184150</xdr:rowOff>
        </xdr:from>
        <xdr:to>
          <xdr:col>6</xdr:col>
          <xdr:colOff>565150</xdr:colOff>
          <xdr:row>33</xdr:row>
          <xdr:rowOff>31750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32</xdr:row>
          <xdr:rowOff>184150</xdr:rowOff>
        </xdr:from>
        <xdr:to>
          <xdr:col>6</xdr:col>
          <xdr:colOff>565150</xdr:colOff>
          <xdr:row>34</xdr:row>
          <xdr:rowOff>31750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32</xdr:row>
          <xdr:rowOff>184150</xdr:rowOff>
        </xdr:from>
        <xdr:to>
          <xdr:col>6</xdr:col>
          <xdr:colOff>565150</xdr:colOff>
          <xdr:row>34</xdr:row>
          <xdr:rowOff>31750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33</xdr:row>
          <xdr:rowOff>184150</xdr:rowOff>
        </xdr:from>
        <xdr:to>
          <xdr:col>6</xdr:col>
          <xdr:colOff>565150</xdr:colOff>
          <xdr:row>35</xdr:row>
          <xdr:rowOff>31750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33</xdr:row>
          <xdr:rowOff>184150</xdr:rowOff>
        </xdr:from>
        <xdr:to>
          <xdr:col>6</xdr:col>
          <xdr:colOff>565150</xdr:colOff>
          <xdr:row>35</xdr:row>
          <xdr:rowOff>31750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34</xdr:row>
          <xdr:rowOff>184150</xdr:rowOff>
        </xdr:from>
        <xdr:to>
          <xdr:col>6</xdr:col>
          <xdr:colOff>565150</xdr:colOff>
          <xdr:row>36</xdr:row>
          <xdr:rowOff>31750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34</xdr:row>
          <xdr:rowOff>184150</xdr:rowOff>
        </xdr:from>
        <xdr:to>
          <xdr:col>6</xdr:col>
          <xdr:colOff>565150</xdr:colOff>
          <xdr:row>36</xdr:row>
          <xdr:rowOff>31750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35</xdr:row>
          <xdr:rowOff>184150</xdr:rowOff>
        </xdr:from>
        <xdr:to>
          <xdr:col>6</xdr:col>
          <xdr:colOff>565150</xdr:colOff>
          <xdr:row>37</xdr:row>
          <xdr:rowOff>31750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35</xdr:row>
          <xdr:rowOff>184150</xdr:rowOff>
        </xdr:from>
        <xdr:to>
          <xdr:col>6</xdr:col>
          <xdr:colOff>565150</xdr:colOff>
          <xdr:row>37</xdr:row>
          <xdr:rowOff>31750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36</xdr:row>
          <xdr:rowOff>184150</xdr:rowOff>
        </xdr:from>
        <xdr:to>
          <xdr:col>6</xdr:col>
          <xdr:colOff>565150</xdr:colOff>
          <xdr:row>38</xdr:row>
          <xdr:rowOff>31750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36</xdr:row>
          <xdr:rowOff>184150</xdr:rowOff>
        </xdr:from>
        <xdr:to>
          <xdr:col>6</xdr:col>
          <xdr:colOff>565150</xdr:colOff>
          <xdr:row>38</xdr:row>
          <xdr:rowOff>31750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37</xdr:row>
          <xdr:rowOff>184150</xdr:rowOff>
        </xdr:from>
        <xdr:to>
          <xdr:col>6</xdr:col>
          <xdr:colOff>565150</xdr:colOff>
          <xdr:row>39</xdr:row>
          <xdr:rowOff>31750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37</xdr:row>
          <xdr:rowOff>184150</xdr:rowOff>
        </xdr:from>
        <xdr:to>
          <xdr:col>6</xdr:col>
          <xdr:colOff>565150</xdr:colOff>
          <xdr:row>39</xdr:row>
          <xdr:rowOff>31750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38</xdr:row>
          <xdr:rowOff>184150</xdr:rowOff>
        </xdr:from>
        <xdr:to>
          <xdr:col>6</xdr:col>
          <xdr:colOff>565150</xdr:colOff>
          <xdr:row>40</xdr:row>
          <xdr:rowOff>31750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38</xdr:row>
          <xdr:rowOff>184150</xdr:rowOff>
        </xdr:from>
        <xdr:to>
          <xdr:col>6</xdr:col>
          <xdr:colOff>565150</xdr:colOff>
          <xdr:row>40</xdr:row>
          <xdr:rowOff>31750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40</xdr:row>
          <xdr:rowOff>184150</xdr:rowOff>
        </xdr:from>
        <xdr:to>
          <xdr:col>6</xdr:col>
          <xdr:colOff>565150</xdr:colOff>
          <xdr:row>40</xdr:row>
          <xdr:rowOff>368300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40</xdr:row>
          <xdr:rowOff>184150</xdr:rowOff>
        </xdr:from>
        <xdr:to>
          <xdr:col>6</xdr:col>
          <xdr:colOff>565150</xdr:colOff>
          <xdr:row>40</xdr:row>
          <xdr:rowOff>368300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42</xdr:row>
          <xdr:rowOff>184150</xdr:rowOff>
        </xdr:from>
        <xdr:to>
          <xdr:col>6</xdr:col>
          <xdr:colOff>565150</xdr:colOff>
          <xdr:row>43</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42</xdr:row>
          <xdr:rowOff>184150</xdr:rowOff>
        </xdr:from>
        <xdr:to>
          <xdr:col>6</xdr:col>
          <xdr:colOff>565150</xdr:colOff>
          <xdr:row>43</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43</xdr:row>
          <xdr:rowOff>184150</xdr:rowOff>
        </xdr:from>
        <xdr:to>
          <xdr:col>6</xdr:col>
          <xdr:colOff>565150</xdr:colOff>
          <xdr:row>43</xdr:row>
          <xdr:rowOff>412750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43</xdr:row>
          <xdr:rowOff>184150</xdr:rowOff>
        </xdr:from>
        <xdr:to>
          <xdr:col>6</xdr:col>
          <xdr:colOff>565150</xdr:colOff>
          <xdr:row>43</xdr:row>
          <xdr:rowOff>412750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2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23</xdr:row>
          <xdr:rowOff>31750</xdr:rowOff>
        </xdr:from>
        <xdr:to>
          <xdr:col>7</xdr:col>
          <xdr:colOff>800100</xdr:colOff>
          <xdr:row>24</xdr:row>
          <xdr:rowOff>38100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2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23</xdr:row>
          <xdr:rowOff>31750</xdr:rowOff>
        </xdr:from>
        <xdr:to>
          <xdr:col>7</xdr:col>
          <xdr:colOff>800100</xdr:colOff>
          <xdr:row>24</xdr:row>
          <xdr:rowOff>38100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2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24</xdr:row>
          <xdr:rowOff>31750</xdr:rowOff>
        </xdr:from>
        <xdr:to>
          <xdr:col>7</xdr:col>
          <xdr:colOff>800100</xdr:colOff>
          <xdr:row>25</xdr:row>
          <xdr:rowOff>38100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2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24</xdr:row>
          <xdr:rowOff>31750</xdr:rowOff>
        </xdr:from>
        <xdr:to>
          <xdr:col>7</xdr:col>
          <xdr:colOff>800100</xdr:colOff>
          <xdr:row>25</xdr:row>
          <xdr:rowOff>38100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2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25</xdr:row>
          <xdr:rowOff>31750</xdr:rowOff>
        </xdr:from>
        <xdr:to>
          <xdr:col>7</xdr:col>
          <xdr:colOff>800100</xdr:colOff>
          <xdr:row>26</xdr:row>
          <xdr:rowOff>38100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2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25</xdr:row>
          <xdr:rowOff>31750</xdr:rowOff>
        </xdr:from>
        <xdr:to>
          <xdr:col>7</xdr:col>
          <xdr:colOff>800100</xdr:colOff>
          <xdr:row>26</xdr:row>
          <xdr:rowOff>38100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2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26</xdr:row>
          <xdr:rowOff>31750</xdr:rowOff>
        </xdr:from>
        <xdr:to>
          <xdr:col>7</xdr:col>
          <xdr:colOff>800100</xdr:colOff>
          <xdr:row>27</xdr:row>
          <xdr:rowOff>38100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2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26</xdr:row>
          <xdr:rowOff>31750</xdr:rowOff>
        </xdr:from>
        <xdr:to>
          <xdr:col>7</xdr:col>
          <xdr:colOff>800100</xdr:colOff>
          <xdr:row>27</xdr:row>
          <xdr:rowOff>38100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2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27</xdr:row>
          <xdr:rowOff>31750</xdr:rowOff>
        </xdr:from>
        <xdr:to>
          <xdr:col>7</xdr:col>
          <xdr:colOff>800100</xdr:colOff>
          <xdr:row>28</xdr:row>
          <xdr:rowOff>38100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2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27</xdr:row>
          <xdr:rowOff>31750</xdr:rowOff>
        </xdr:from>
        <xdr:to>
          <xdr:col>7</xdr:col>
          <xdr:colOff>800100</xdr:colOff>
          <xdr:row>28</xdr:row>
          <xdr:rowOff>38100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2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28</xdr:row>
          <xdr:rowOff>31750</xdr:rowOff>
        </xdr:from>
        <xdr:to>
          <xdr:col>7</xdr:col>
          <xdr:colOff>800100</xdr:colOff>
          <xdr:row>29</xdr:row>
          <xdr:rowOff>38100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2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28</xdr:row>
          <xdr:rowOff>31750</xdr:rowOff>
        </xdr:from>
        <xdr:to>
          <xdr:col>7</xdr:col>
          <xdr:colOff>800100</xdr:colOff>
          <xdr:row>29</xdr:row>
          <xdr:rowOff>38100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2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29</xdr:row>
          <xdr:rowOff>31750</xdr:rowOff>
        </xdr:from>
        <xdr:to>
          <xdr:col>7</xdr:col>
          <xdr:colOff>800100</xdr:colOff>
          <xdr:row>30</xdr:row>
          <xdr:rowOff>38100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2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29</xdr:row>
          <xdr:rowOff>31750</xdr:rowOff>
        </xdr:from>
        <xdr:to>
          <xdr:col>7</xdr:col>
          <xdr:colOff>800100</xdr:colOff>
          <xdr:row>30</xdr:row>
          <xdr:rowOff>38100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2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30</xdr:row>
          <xdr:rowOff>31750</xdr:rowOff>
        </xdr:from>
        <xdr:to>
          <xdr:col>7</xdr:col>
          <xdr:colOff>793750</xdr:colOff>
          <xdr:row>31</xdr:row>
          <xdr:rowOff>31750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2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30</xdr:row>
          <xdr:rowOff>31750</xdr:rowOff>
        </xdr:from>
        <xdr:to>
          <xdr:col>7</xdr:col>
          <xdr:colOff>793750</xdr:colOff>
          <xdr:row>31</xdr:row>
          <xdr:rowOff>31750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2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31</xdr:row>
          <xdr:rowOff>31750</xdr:rowOff>
        </xdr:from>
        <xdr:to>
          <xdr:col>7</xdr:col>
          <xdr:colOff>793750</xdr:colOff>
          <xdr:row>32</xdr:row>
          <xdr:rowOff>31750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2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31</xdr:row>
          <xdr:rowOff>31750</xdr:rowOff>
        </xdr:from>
        <xdr:to>
          <xdr:col>7</xdr:col>
          <xdr:colOff>793750</xdr:colOff>
          <xdr:row>32</xdr:row>
          <xdr:rowOff>31750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2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32</xdr:row>
          <xdr:rowOff>31750</xdr:rowOff>
        </xdr:from>
        <xdr:to>
          <xdr:col>7</xdr:col>
          <xdr:colOff>793750</xdr:colOff>
          <xdr:row>33</xdr:row>
          <xdr:rowOff>31750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2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32</xdr:row>
          <xdr:rowOff>31750</xdr:rowOff>
        </xdr:from>
        <xdr:to>
          <xdr:col>7</xdr:col>
          <xdr:colOff>793750</xdr:colOff>
          <xdr:row>33</xdr:row>
          <xdr:rowOff>31750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2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33</xdr:row>
          <xdr:rowOff>31750</xdr:rowOff>
        </xdr:from>
        <xdr:to>
          <xdr:col>7</xdr:col>
          <xdr:colOff>793750</xdr:colOff>
          <xdr:row>34</xdr:row>
          <xdr:rowOff>31750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2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33</xdr:row>
          <xdr:rowOff>31750</xdr:rowOff>
        </xdr:from>
        <xdr:to>
          <xdr:col>7</xdr:col>
          <xdr:colOff>793750</xdr:colOff>
          <xdr:row>34</xdr:row>
          <xdr:rowOff>31750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2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34</xdr:row>
          <xdr:rowOff>31750</xdr:rowOff>
        </xdr:from>
        <xdr:to>
          <xdr:col>7</xdr:col>
          <xdr:colOff>793750</xdr:colOff>
          <xdr:row>35</xdr:row>
          <xdr:rowOff>31750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2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34</xdr:row>
          <xdr:rowOff>31750</xdr:rowOff>
        </xdr:from>
        <xdr:to>
          <xdr:col>7</xdr:col>
          <xdr:colOff>793750</xdr:colOff>
          <xdr:row>35</xdr:row>
          <xdr:rowOff>31750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2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35</xdr:row>
          <xdr:rowOff>31750</xdr:rowOff>
        </xdr:from>
        <xdr:to>
          <xdr:col>7</xdr:col>
          <xdr:colOff>793750</xdr:colOff>
          <xdr:row>36</xdr:row>
          <xdr:rowOff>31750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2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35</xdr:row>
          <xdr:rowOff>31750</xdr:rowOff>
        </xdr:from>
        <xdr:to>
          <xdr:col>7</xdr:col>
          <xdr:colOff>793750</xdr:colOff>
          <xdr:row>36</xdr:row>
          <xdr:rowOff>31750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2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36</xdr:row>
          <xdr:rowOff>31750</xdr:rowOff>
        </xdr:from>
        <xdr:to>
          <xdr:col>7</xdr:col>
          <xdr:colOff>793750</xdr:colOff>
          <xdr:row>37</xdr:row>
          <xdr:rowOff>31750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2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36</xdr:row>
          <xdr:rowOff>31750</xdr:rowOff>
        </xdr:from>
        <xdr:to>
          <xdr:col>7</xdr:col>
          <xdr:colOff>793750</xdr:colOff>
          <xdr:row>37</xdr:row>
          <xdr:rowOff>31750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2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37</xdr:row>
          <xdr:rowOff>31750</xdr:rowOff>
        </xdr:from>
        <xdr:to>
          <xdr:col>7</xdr:col>
          <xdr:colOff>793750</xdr:colOff>
          <xdr:row>38</xdr:row>
          <xdr:rowOff>31750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2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37</xdr:row>
          <xdr:rowOff>31750</xdr:rowOff>
        </xdr:from>
        <xdr:to>
          <xdr:col>7</xdr:col>
          <xdr:colOff>793750</xdr:colOff>
          <xdr:row>38</xdr:row>
          <xdr:rowOff>31750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2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38</xdr:row>
          <xdr:rowOff>31750</xdr:rowOff>
        </xdr:from>
        <xdr:to>
          <xdr:col>7</xdr:col>
          <xdr:colOff>793750</xdr:colOff>
          <xdr:row>39</xdr:row>
          <xdr:rowOff>31750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2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38</xdr:row>
          <xdr:rowOff>31750</xdr:rowOff>
        </xdr:from>
        <xdr:to>
          <xdr:col>7</xdr:col>
          <xdr:colOff>793750</xdr:colOff>
          <xdr:row>39</xdr:row>
          <xdr:rowOff>31750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2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39</xdr:row>
          <xdr:rowOff>31750</xdr:rowOff>
        </xdr:from>
        <xdr:to>
          <xdr:col>7</xdr:col>
          <xdr:colOff>793750</xdr:colOff>
          <xdr:row>40</xdr:row>
          <xdr:rowOff>31750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2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39</xdr:row>
          <xdr:rowOff>31750</xdr:rowOff>
        </xdr:from>
        <xdr:to>
          <xdr:col>7</xdr:col>
          <xdr:colOff>793750</xdr:colOff>
          <xdr:row>40</xdr:row>
          <xdr:rowOff>31750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2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40</xdr:row>
          <xdr:rowOff>184150</xdr:rowOff>
        </xdr:from>
        <xdr:to>
          <xdr:col>7</xdr:col>
          <xdr:colOff>793750</xdr:colOff>
          <xdr:row>40</xdr:row>
          <xdr:rowOff>355600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2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41</xdr:row>
          <xdr:rowOff>196850</xdr:rowOff>
        </xdr:from>
        <xdr:to>
          <xdr:col>7</xdr:col>
          <xdr:colOff>793750</xdr:colOff>
          <xdr:row>42</xdr:row>
          <xdr:rowOff>12700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2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42</xdr:row>
          <xdr:rowOff>222250</xdr:rowOff>
        </xdr:from>
        <xdr:to>
          <xdr:col>7</xdr:col>
          <xdr:colOff>793750</xdr:colOff>
          <xdr:row>42</xdr:row>
          <xdr:rowOff>412750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2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349250</xdr:colOff>
          <xdr:row>43</xdr:row>
          <xdr:rowOff>222250</xdr:rowOff>
        </xdr:from>
        <xdr:to>
          <xdr:col>7</xdr:col>
          <xdr:colOff>793750</xdr:colOff>
          <xdr:row>43</xdr:row>
          <xdr:rowOff>393700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2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22</xdr:row>
          <xdr:rowOff>158750</xdr:rowOff>
        </xdr:from>
        <xdr:to>
          <xdr:col>8</xdr:col>
          <xdr:colOff>723900</xdr:colOff>
          <xdr:row>24</xdr:row>
          <xdr:rowOff>38100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2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22</xdr:row>
          <xdr:rowOff>158750</xdr:rowOff>
        </xdr:from>
        <xdr:to>
          <xdr:col>8</xdr:col>
          <xdr:colOff>723900</xdr:colOff>
          <xdr:row>24</xdr:row>
          <xdr:rowOff>38100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2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23</xdr:row>
          <xdr:rowOff>158750</xdr:rowOff>
        </xdr:from>
        <xdr:to>
          <xdr:col>8</xdr:col>
          <xdr:colOff>723900</xdr:colOff>
          <xdr:row>25</xdr:row>
          <xdr:rowOff>38100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2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23</xdr:row>
          <xdr:rowOff>158750</xdr:rowOff>
        </xdr:from>
        <xdr:to>
          <xdr:col>8</xdr:col>
          <xdr:colOff>723900</xdr:colOff>
          <xdr:row>25</xdr:row>
          <xdr:rowOff>38100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2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24</xdr:row>
          <xdr:rowOff>158750</xdr:rowOff>
        </xdr:from>
        <xdr:to>
          <xdr:col>8</xdr:col>
          <xdr:colOff>723900</xdr:colOff>
          <xdr:row>26</xdr:row>
          <xdr:rowOff>38100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2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24</xdr:row>
          <xdr:rowOff>158750</xdr:rowOff>
        </xdr:from>
        <xdr:to>
          <xdr:col>8</xdr:col>
          <xdr:colOff>723900</xdr:colOff>
          <xdr:row>26</xdr:row>
          <xdr:rowOff>38100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2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25</xdr:row>
          <xdr:rowOff>158750</xdr:rowOff>
        </xdr:from>
        <xdr:to>
          <xdr:col>8</xdr:col>
          <xdr:colOff>723900</xdr:colOff>
          <xdr:row>27</xdr:row>
          <xdr:rowOff>38100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2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25</xdr:row>
          <xdr:rowOff>158750</xdr:rowOff>
        </xdr:from>
        <xdr:to>
          <xdr:col>8</xdr:col>
          <xdr:colOff>723900</xdr:colOff>
          <xdr:row>27</xdr:row>
          <xdr:rowOff>38100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2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26</xdr:row>
          <xdr:rowOff>158750</xdr:rowOff>
        </xdr:from>
        <xdr:to>
          <xdr:col>8</xdr:col>
          <xdr:colOff>723900</xdr:colOff>
          <xdr:row>28</xdr:row>
          <xdr:rowOff>38100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2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26</xdr:row>
          <xdr:rowOff>158750</xdr:rowOff>
        </xdr:from>
        <xdr:to>
          <xdr:col>8</xdr:col>
          <xdr:colOff>723900</xdr:colOff>
          <xdr:row>28</xdr:row>
          <xdr:rowOff>38100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2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27</xdr:row>
          <xdr:rowOff>158750</xdr:rowOff>
        </xdr:from>
        <xdr:to>
          <xdr:col>8</xdr:col>
          <xdr:colOff>723900</xdr:colOff>
          <xdr:row>29</xdr:row>
          <xdr:rowOff>38100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2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27</xdr:row>
          <xdr:rowOff>158750</xdr:rowOff>
        </xdr:from>
        <xdr:to>
          <xdr:col>8</xdr:col>
          <xdr:colOff>723900</xdr:colOff>
          <xdr:row>29</xdr:row>
          <xdr:rowOff>38100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2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28</xdr:row>
          <xdr:rowOff>158750</xdr:rowOff>
        </xdr:from>
        <xdr:to>
          <xdr:col>8</xdr:col>
          <xdr:colOff>723900</xdr:colOff>
          <xdr:row>30</xdr:row>
          <xdr:rowOff>38100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2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28</xdr:row>
          <xdr:rowOff>158750</xdr:rowOff>
        </xdr:from>
        <xdr:to>
          <xdr:col>8</xdr:col>
          <xdr:colOff>723900</xdr:colOff>
          <xdr:row>30</xdr:row>
          <xdr:rowOff>38100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2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29</xdr:row>
          <xdr:rowOff>158750</xdr:rowOff>
        </xdr:from>
        <xdr:to>
          <xdr:col>8</xdr:col>
          <xdr:colOff>730250</xdr:colOff>
          <xdr:row>31</xdr:row>
          <xdr:rowOff>31750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2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29</xdr:row>
          <xdr:rowOff>158750</xdr:rowOff>
        </xdr:from>
        <xdr:to>
          <xdr:col>8</xdr:col>
          <xdr:colOff>730250</xdr:colOff>
          <xdr:row>31</xdr:row>
          <xdr:rowOff>31750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2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30</xdr:row>
          <xdr:rowOff>158750</xdr:rowOff>
        </xdr:from>
        <xdr:to>
          <xdr:col>8</xdr:col>
          <xdr:colOff>730250</xdr:colOff>
          <xdr:row>32</xdr:row>
          <xdr:rowOff>31750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2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30</xdr:row>
          <xdr:rowOff>158750</xdr:rowOff>
        </xdr:from>
        <xdr:to>
          <xdr:col>8</xdr:col>
          <xdr:colOff>730250</xdr:colOff>
          <xdr:row>32</xdr:row>
          <xdr:rowOff>31750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2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31</xdr:row>
          <xdr:rowOff>158750</xdr:rowOff>
        </xdr:from>
        <xdr:to>
          <xdr:col>8</xdr:col>
          <xdr:colOff>730250</xdr:colOff>
          <xdr:row>33</xdr:row>
          <xdr:rowOff>31750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2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31</xdr:row>
          <xdr:rowOff>158750</xdr:rowOff>
        </xdr:from>
        <xdr:to>
          <xdr:col>8</xdr:col>
          <xdr:colOff>730250</xdr:colOff>
          <xdr:row>33</xdr:row>
          <xdr:rowOff>31750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2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32</xdr:row>
          <xdr:rowOff>158750</xdr:rowOff>
        </xdr:from>
        <xdr:to>
          <xdr:col>8</xdr:col>
          <xdr:colOff>730250</xdr:colOff>
          <xdr:row>34</xdr:row>
          <xdr:rowOff>31750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2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33</xdr:row>
          <xdr:rowOff>158750</xdr:rowOff>
        </xdr:from>
        <xdr:to>
          <xdr:col>8</xdr:col>
          <xdr:colOff>730250</xdr:colOff>
          <xdr:row>35</xdr:row>
          <xdr:rowOff>31750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2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33</xdr:row>
          <xdr:rowOff>158750</xdr:rowOff>
        </xdr:from>
        <xdr:to>
          <xdr:col>8</xdr:col>
          <xdr:colOff>730250</xdr:colOff>
          <xdr:row>35</xdr:row>
          <xdr:rowOff>31750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2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34</xdr:row>
          <xdr:rowOff>158750</xdr:rowOff>
        </xdr:from>
        <xdr:to>
          <xdr:col>8</xdr:col>
          <xdr:colOff>730250</xdr:colOff>
          <xdr:row>36</xdr:row>
          <xdr:rowOff>31750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2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34</xdr:row>
          <xdr:rowOff>158750</xdr:rowOff>
        </xdr:from>
        <xdr:to>
          <xdr:col>8</xdr:col>
          <xdr:colOff>730250</xdr:colOff>
          <xdr:row>36</xdr:row>
          <xdr:rowOff>31750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2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35</xdr:row>
          <xdr:rowOff>158750</xdr:rowOff>
        </xdr:from>
        <xdr:to>
          <xdr:col>8</xdr:col>
          <xdr:colOff>730250</xdr:colOff>
          <xdr:row>37</xdr:row>
          <xdr:rowOff>31750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2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35</xdr:row>
          <xdr:rowOff>158750</xdr:rowOff>
        </xdr:from>
        <xdr:to>
          <xdr:col>8</xdr:col>
          <xdr:colOff>730250</xdr:colOff>
          <xdr:row>37</xdr:row>
          <xdr:rowOff>31750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2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36</xdr:row>
          <xdr:rowOff>158750</xdr:rowOff>
        </xdr:from>
        <xdr:to>
          <xdr:col>8</xdr:col>
          <xdr:colOff>730250</xdr:colOff>
          <xdr:row>38</xdr:row>
          <xdr:rowOff>31750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2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36</xdr:row>
          <xdr:rowOff>158750</xdr:rowOff>
        </xdr:from>
        <xdr:to>
          <xdr:col>8</xdr:col>
          <xdr:colOff>730250</xdr:colOff>
          <xdr:row>38</xdr:row>
          <xdr:rowOff>31750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2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37</xdr:row>
          <xdr:rowOff>158750</xdr:rowOff>
        </xdr:from>
        <xdr:to>
          <xdr:col>8</xdr:col>
          <xdr:colOff>730250</xdr:colOff>
          <xdr:row>39</xdr:row>
          <xdr:rowOff>31750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2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37</xdr:row>
          <xdr:rowOff>158750</xdr:rowOff>
        </xdr:from>
        <xdr:to>
          <xdr:col>8</xdr:col>
          <xdr:colOff>730250</xdr:colOff>
          <xdr:row>39</xdr:row>
          <xdr:rowOff>31750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2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38</xdr:row>
          <xdr:rowOff>158750</xdr:rowOff>
        </xdr:from>
        <xdr:to>
          <xdr:col>8</xdr:col>
          <xdr:colOff>730250</xdr:colOff>
          <xdr:row>40</xdr:row>
          <xdr:rowOff>31750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2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38</xdr:row>
          <xdr:rowOff>158750</xdr:rowOff>
        </xdr:from>
        <xdr:to>
          <xdr:col>8</xdr:col>
          <xdr:colOff>730250</xdr:colOff>
          <xdr:row>40</xdr:row>
          <xdr:rowOff>31750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2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40</xdr:row>
          <xdr:rowOff>158750</xdr:rowOff>
        </xdr:from>
        <xdr:to>
          <xdr:col>8</xdr:col>
          <xdr:colOff>730250</xdr:colOff>
          <xdr:row>40</xdr:row>
          <xdr:rowOff>368300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2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40</xdr:row>
          <xdr:rowOff>158750</xdr:rowOff>
        </xdr:from>
        <xdr:to>
          <xdr:col>8</xdr:col>
          <xdr:colOff>730250</xdr:colOff>
          <xdr:row>40</xdr:row>
          <xdr:rowOff>368300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2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42</xdr:row>
          <xdr:rowOff>158750</xdr:rowOff>
        </xdr:from>
        <xdr:to>
          <xdr:col>8</xdr:col>
          <xdr:colOff>730250</xdr:colOff>
          <xdr:row>42</xdr:row>
          <xdr:rowOff>393700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2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42</xdr:row>
          <xdr:rowOff>158750</xdr:rowOff>
        </xdr:from>
        <xdr:to>
          <xdr:col>8</xdr:col>
          <xdr:colOff>730250</xdr:colOff>
          <xdr:row>42</xdr:row>
          <xdr:rowOff>393700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2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43</xdr:row>
          <xdr:rowOff>158750</xdr:rowOff>
        </xdr:from>
        <xdr:to>
          <xdr:col>8</xdr:col>
          <xdr:colOff>730250</xdr:colOff>
          <xdr:row>43</xdr:row>
          <xdr:rowOff>393700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2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43</xdr:row>
          <xdr:rowOff>158750</xdr:rowOff>
        </xdr:from>
        <xdr:to>
          <xdr:col>8</xdr:col>
          <xdr:colOff>730250</xdr:colOff>
          <xdr:row>43</xdr:row>
          <xdr:rowOff>393700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2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xdr:row>
          <xdr:rowOff>44450</xdr:rowOff>
        </xdr:from>
        <xdr:to>
          <xdr:col>0</xdr:col>
          <xdr:colOff>565150</xdr:colOff>
          <xdr:row>12</xdr:row>
          <xdr:rowOff>6350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2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12</xdr:row>
          <xdr:rowOff>44450</xdr:rowOff>
        </xdr:from>
        <xdr:to>
          <xdr:col>0</xdr:col>
          <xdr:colOff>565150</xdr:colOff>
          <xdr:row>12</xdr:row>
          <xdr:rowOff>234950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2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xdr:row>
          <xdr:rowOff>44450</xdr:rowOff>
        </xdr:from>
        <xdr:to>
          <xdr:col>0</xdr:col>
          <xdr:colOff>565150</xdr:colOff>
          <xdr:row>14</xdr:row>
          <xdr:rowOff>6350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2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175369</xdr:colOff>
      <xdr:row>0</xdr:row>
      <xdr:rowOff>0</xdr:rowOff>
    </xdr:from>
    <xdr:to>
      <xdr:col>1</xdr:col>
      <xdr:colOff>202079</xdr:colOff>
      <xdr:row>0</xdr:row>
      <xdr:rowOff>812800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5369" y="0"/>
          <a:ext cx="2338110" cy="812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184150</xdr:colOff>
          <xdr:row>40</xdr:row>
          <xdr:rowOff>184150</xdr:rowOff>
        </xdr:from>
        <xdr:to>
          <xdr:col>6</xdr:col>
          <xdr:colOff>565150</xdr:colOff>
          <xdr:row>41</xdr:row>
          <xdr:rowOff>12700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2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40</xdr:row>
          <xdr:rowOff>184150</xdr:rowOff>
        </xdr:from>
        <xdr:to>
          <xdr:col>6</xdr:col>
          <xdr:colOff>565150</xdr:colOff>
          <xdr:row>41</xdr:row>
          <xdr:rowOff>12700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2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41</xdr:row>
          <xdr:rowOff>184150</xdr:rowOff>
        </xdr:from>
        <xdr:to>
          <xdr:col>6</xdr:col>
          <xdr:colOff>565150</xdr:colOff>
          <xdr:row>42</xdr:row>
          <xdr:rowOff>12700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2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41</xdr:row>
          <xdr:rowOff>184150</xdr:rowOff>
        </xdr:from>
        <xdr:to>
          <xdr:col>6</xdr:col>
          <xdr:colOff>565150</xdr:colOff>
          <xdr:row>42</xdr:row>
          <xdr:rowOff>12700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2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40</xdr:row>
          <xdr:rowOff>158750</xdr:rowOff>
        </xdr:from>
        <xdr:to>
          <xdr:col>8</xdr:col>
          <xdr:colOff>730250</xdr:colOff>
          <xdr:row>41</xdr:row>
          <xdr:rowOff>12700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2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40</xdr:row>
          <xdr:rowOff>158750</xdr:rowOff>
        </xdr:from>
        <xdr:to>
          <xdr:col>8</xdr:col>
          <xdr:colOff>730250</xdr:colOff>
          <xdr:row>41</xdr:row>
          <xdr:rowOff>12700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2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41</xdr:row>
          <xdr:rowOff>158750</xdr:rowOff>
        </xdr:from>
        <xdr:to>
          <xdr:col>8</xdr:col>
          <xdr:colOff>730250</xdr:colOff>
          <xdr:row>42</xdr:row>
          <xdr:rowOff>12700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2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41</xdr:row>
          <xdr:rowOff>158750</xdr:rowOff>
        </xdr:from>
        <xdr:to>
          <xdr:col>8</xdr:col>
          <xdr:colOff>730250</xdr:colOff>
          <xdr:row>42</xdr:row>
          <xdr:rowOff>12700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2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590550</xdr:colOff>
      <xdr:row>0</xdr:row>
      <xdr:rowOff>419100</xdr:rowOff>
    </xdr:from>
    <xdr:to>
      <xdr:col>9</xdr:col>
      <xdr:colOff>927100</xdr:colOff>
      <xdr:row>0</xdr:row>
      <xdr:rowOff>774532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1626850" y="419100"/>
          <a:ext cx="1587500" cy="3554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410569</xdr:colOff>
      <xdr:row>0</xdr:row>
      <xdr:rowOff>19050</xdr:rowOff>
    </xdr:from>
    <xdr:to>
      <xdr:col>3</xdr:col>
      <xdr:colOff>548281</xdr:colOff>
      <xdr:row>0</xdr:row>
      <xdr:rowOff>755650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10569" y="19050"/>
          <a:ext cx="2118912" cy="736600"/>
        </a:xfrm>
        <a:prstGeom prst="rect">
          <a:avLst/>
        </a:prstGeom>
      </xdr:spPr>
    </xdr:pic>
    <xdr:clientData/>
  </xdr:twoCellAnchor>
  <xdr:twoCellAnchor editAs="oneCell">
    <xdr:from>
      <xdr:col>9</xdr:col>
      <xdr:colOff>273050</xdr:colOff>
      <xdr:row>0</xdr:row>
      <xdr:rowOff>368300</xdr:rowOff>
    </xdr:from>
    <xdr:to>
      <xdr:col>11</xdr:col>
      <xdr:colOff>539750</xdr:colOff>
      <xdr:row>0</xdr:row>
      <xdr:rowOff>723732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216650" y="368300"/>
          <a:ext cx="1587500" cy="3554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434381</xdr:colOff>
      <xdr:row>0</xdr:row>
      <xdr:rowOff>0</xdr:rowOff>
    </xdr:from>
    <xdr:to>
      <xdr:col>1</xdr:col>
      <xdr:colOff>870543</xdr:colOff>
      <xdr:row>0</xdr:row>
      <xdr:rowOff>736600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34381" y="0"/>
          <a:ext cx="2118912" cy="736600"/>
        </a:xfrm>
        <a:prstGeom prst="rect">
          <a:avLst/>
        </a:prstGeom>
      </xdr:spPr>
    </xdr:pic>
    <xdr:clientData/>
  </xdr:twoCellAnchor>
  <xdr:twoCellAnchor editAs="oneCell">
    <xdr:from>
      <xdr:col>6</xdr:col>
      <xdr:colOff>812800</xdr:colOff>
      <xdr:row>0</xdr:row>
      <xdr:rowOff>355600</xdr:rowOff>
    </xdr:from>
    <xdr:to>
      <xdr:col>7</xdr:col>
      <xdr:colOff>1136650</xdr:colOff>
      <xdr:row>0</xdr:row>
      <xdr:rowOff>711032</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674100" y="355600"/>
          <a:ext cx="1587500" cy="3554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B39AB-7890-4E77-84BB-2AD782103380}">
  <sheetPr>
    <tabColor rgb="FFF7A321"/>
  </sheetPr>
  <dimension ref="A1:AB20"/>
  <sheetViews>
    <sheetView zoomScale="120" zoomScaleNormal="120" workbookViewId="0">
      <selection activeCell="A18" sqref="A18:L18"/>
    </sheetView>
  </sheetViews>
  <sheetFormatPr defaultRowHeight="14.45"/>
  <cols>
    <col min="1" max="11" width="7.140625" customWidth="1"/>
    <col min="12" max="12" width="30.5703125" customWidth="1"/>
  </cols>
  <sheetData>
    <row r="1" spans="1:28">
      <c r="A1" s="93"/>
      <c r="B1" s="94"/>
      <c r="C1" s="94"/>
      <c r="D1" s="94"/>
      <c r="E1" s="94"/>
      <c r="F1" s="94"/>
      <c r="G1" s="94"/>
      <c r="H1" s="94"/>
      <c r="I1" s="94"/>
      <c r="J1" s="94"/>
      <c r="K1" s="94"/>
      <c r="L1" s="95"/>
    </row>
    <row r="2" spans="1:28">
      <c r="A2" s="96"/>
      <c r="B2" s="97"/>
      <c r="C2" s="97"/>
      <c r="D2" s="97"/>
      <c r="E2" s="97"/>
      <c r="F2" s="97"/>
      <c r="G2" s="97"/>
      <c r="H2" s="97"/>
      <c r="I2" s="97"/>
      <c r="J2" s="97"/>
      <c r="K2" s="97"/>
      <c r="L2" s="98"/>
    </row>
    <row r="3" spans="1:28">
      <c r="A3" s="96"/>
      <c r="B3" s="97"/>
      <c r="C3" s="97"/>
      <c r="D3" s="97"/>
      <c r="E3" s="97"/>
      <c r="F3" s="97"/>
      <c r="G3" s="97"/>
      <c r="H3" s="97"/>
      <c r="I3" s="97"/>
      <c r="J3" s="97"/>
      <c r="K3" s="97"/>
      <c r="L3" s="98"/>
    </row>
    <row r="4" spans="1:28">
      <c r="A4" s="96"/>
      <c r="B4" s="97"/>
      <c r="C4" s="97"/>
      <c r="D4" s="97"/>
      <c r="E4" s="97"/>
      <c r="F4" s="97"/>
      <c r="G4" s="97"/>
      <c r="H4" s="97"/>
      <c r="I4" s="97"/>
      <c r="J4" s="97"/>
      <c r="K4" s="97"/>
      <c r="L4" s="98"/>
    </row>
    <row r="5" spans="1:28" ht="6.95" customHeight="1">
      <c r="A5" s="99"/>
      <c r="B5" s="100"/>
      <c r="C5" s="100"/>
      <c r="D5" s="100"/>
      <c r="E5" s="100"/>
      <c r="F5" s="100"/>
      <c r="G5" s="100"/>
      <c r="H5" s="100"/>
      <c r="I5" s="100"/>
      <c r="J5" s="100"/>
      <c r="K5" s="100"/>
      <c r="L5" s="101"/>
    </row>
    <row r="6" spans="1:28" ht="24.95" customHeight="1">
      <c r="A6" s="105" t="s">
        <v>0</v>
      </c>
      <c r="B6" s="106"/>
      <c r="C6" s="106"/>
      <c r="D6" s="106"/>
      <c r="E6" s="106"/>
      <c r="F6" s="106"/>
      <c r="G6" s="106"/>
      <c r="H6" s="106"/>
      <c r="I6" s="106"/>
      <c r="J6" s="106"/>
      <c r="K6" s="106"/>
      <c r="L6" s="106"/>
      <c r="U6" s="15"/>
      <c r="V6" s="15"/>
      <c r="W6" s="15"/>
      <c r="X6" s="15"/>
      <c r="Y6" s="15"/>
      <c r="Z6" s="15"/>
      <c r="AA6" s="15"/>
      <c r="AB6" s="15"/>
    </row>
    <row r="7" spans="1:28" ht="26.45" customHeight="1">
      <c r="A7" s="105" t="s">
        <v>1</v>
      </c>
      <c r="B7" s="106"/>
      <c r="C7" s="106"/>
      <c r="D7" s="106"/>
      <c r="E7" s="106"/>
      <c r="F7" s="106"/>
      <c r="G7" s="106"/>
      <c r="H7" s="106"/>
      <c r="I7" s="106"/>
      <c r="J7" s="106"/>
      <c r="K7" s="106"/>
      <c r="L7" s="106"/>
      <c r="U7" s="15"/>
      <c r="V7" s="15"/>
      <c r="W7" s="15"/>
      <c r="X7" s="15"/>
      <c r="Y7" s="15"/>
      <c r="Z7" s="15"/>
      <c r="AA7" s="15"/>
      <c r="AB7" s="15"/>
    </row>
    <row r="8" spans="1:28" ht="17.45">
      <c r="A8" s="107" t="s">
        <v>2</v>
      </c>
      <c r="B8" s="108"/>
      <c r="C8" s="108"/>
      <c r="D8" s="108"/>
      <c r="E8" s="108"/>
      <c r="F8" s="108"/>
      <c r="G8" s="108"/>
      <c r="H8" s="108"/>
      <c r="I8" s="108"/>
      <c r="J8" s="108"/>
      <c r="K8" s="108"/>
      <c r="L8" s="109"/>
    </row>
    <row r="9" spans="1:28" ht="18.600000000000001" customHeight="1">
      <c r="A9" s="120" t="s">
        <v>3</v>
      </c>
      <c r="B9" s="121"/>
      <c r="C9" s="121"/>
      <c r="D9" s="121"/>
      <c r="E9" s="121"/>
      <c r="F9" s="121"/>
      <c r="G9" s="121"/>
      <c r="H9" s="121"/>
      <c r="I9" s="121"/>
      <c r="J9" s="121"/>
      <c r="K9" s="121"/>
      <c r="L9" s="122"/>
      <c r="U9" s="15"/>
      <c r="V9" s="15"/>
      <c r="W9" s="15"/>
      <c r="X9" s="15"/>
      <c r="Y9" s="15"/>
      <c r="Z9" s="15"/>
      <c r="AA9" s="15"/>
      <c r="AB9" s="15"/>
    </row>
    <row r="10" spans="1:28">
      <c r="A10" s="110"/>
      <c r="B10" s="111"/>
      <c r="C10" s="111"/>
      <c r="D10" s="111"/>
      <c r="E10" s="111"/>
      <c r="F10" s="111"/>
      <c r="G10" s="111"/>
      <c r="H10" s="111"/>
      <c r="I10" s="111"/>
      <c r="J10" s="111"/>
      <c r="K10" s="111"/>
      <c r="L10" s="112"/>
    </row>
    <row r="11" spans="1:28" ht="20.100000000000001">
      <c r="A11" s="113" t="s">
        <v>4</v>
      </c>
      <c r="B11" s="114"/>
      <c r="C11" s="114"/>
      <c r="D11" s="114"/>
      <c r="E11" s="114"/>
      <c r="F11" s="114"/>
      <c r="G11" s="114"/>
      <c r="H11" s="114"/>
      <c r="I11" s="114"/>
      <c r="J11" s="114"/>
      <c r="K11" s="114"/>
      <c r="L11" s="115"/>
    </row>
    <row r="12" spans="1:28" ht="146.44999999999999" customHeight="1">
      <c r="A12" s="116" t="s">
        <v>5</v>
      </c>
      <c r="B12" s="117"/>
      <c r="C12" s="117"/>
      <c r="D12" s="117"/>
      <c r="E12" s="117"/>
      <c r="F12" s="117"/>
      <c r="G12" s="117"/>
      <c r="H12" s="117"/>
      <c r="I12" s="117"/>
      <c r="J12" s="117"/>
      <c r="K12" s="117"/>
      <c r="L12" s="118"/>
    </row>
    <row r="13" spans="1:28">
      <c r="A13" s="97"/>
      <c r="B13" s="97"/>
      <c r="C13" s="97"/>
      <c r="D13" s="97"/>
      <c r="E13" s="97"/>
      <c r="F13" s="97"/>
      <c r="G13" s="97"/>
      <c r="H13" s="97"/>
      <c r="I13" s="97"/>
      <c r="J13" s="97"/>
      <c r="K13" s="97"/>
      <c r="L13" s="97"/>
    </row>
    <row r="14" spans="1:28" ht="20.100000000000001">
      <c r="A14" s="113" t="s">
        <v>6</v>
      </c>
      <c r="B14" s="114"/>
      <c r="C14" s="114"/>
      <c r="D14" s="114"/>
      <c r="E14" s="114"/>
      <c r="F14" s="114"/>
      <c r="G14" s="114"/>
      <c r="H14" s="114"/>
      <c r="I14" s="114"/>
      <c r="J14" s="114"/>
      <c r="K14" s="114"/>
      <c r="L14" s="115"/>
    </row>
    <row r="15" spans="1:28" ht="107.1" customHeight="1">
      <c r="A15" s="116" t="s">
        <v>7</v>
      </c>
      <c r="B15" s="117"/>
      <c r="C15" s="117"/>
      <c r="D15" s="117"/>
      <c r="E15" s="117"/>
      <c r="F15" s="117"/>
      <c r="G15" s="117"/>
      <c r="H15" s="117"/>
      <c r="I15" s="117"/>
      <c r="J15" s="117"/>
      <c r="K15" s="117"/>
      <c r="L15" s="118"/>
    </row>
    <row r="16" spans="1:28">
      <c r="A16" s="123"/>
      <c r="B16" s="124"/>
      <c r="C16" s="124"/>
      <c r="D16" s="124"/>
      <c r="E16" s="124"/>
      <c r="F16" s="124"/>
      <c r="G16" s="124"/>
      <c r="H16" s="124"/>
      <c r="I16" s="124"/>
      <c r="J16" s="124"/>
      <c r="K16" s="124"/>
      <c r="L16" s="125"/>
    </row>
    <row r="17" spans="1:12" ht="20.100000000000001">
      <c r="A17" s="113" t="s">
        <v>8</v>
      </c>
      <c r="B17" s="114"/>
      <c r="C17" s="114"/>
      <c r="D17" s="114"/>
      <c r="E17" s="114"/>
      <c r="F17" s="114"/>
      <c r="G17" s="114"/>
      <c r="H17" s="114"/>
      <c r="I17" s="114"/>
      <c r="J17" s="114"/>
      <c r="K17" s="114"/>
      <c r="L17" s="115"/>
    </row>
    <row r="18" spans="1:12" ht="191.45" customHeight="1">
      <c r="A18" s="116" t="s">
        <v>9</v>
      </c>
      <c r="B18" s="117"/>
      <c r="C18" s="117"/>
      <c r="D18" s="117"/>
      <c r="E18" s="117"/>
      <c r="F18" s="117"/>
      <c r="G18" s="117"/>
      <c r="H18" s="117"/>
      <c r="I18" s="117"/>
      <c r="J18" s="117"/>
      <c r="K18" s="117"/>
      <c r="L18" s="118"/>
    </row>
    <row r="19" spans="1:12">
      <c r="A19" s="119"/>
      <c r="B19" s="119"/>
      <c r="C19" s="119"/>
      <c r="D19" s="119"/>
      <c r="E19" s="119"/>
      <c r="F19" s="119"/>
      <c r="G19" s="119"/>
      <c r="H19" s="119"/>
      <c r="I19" s="119"/>
      <c r="J19" s="119"/>
      <c r="K19" s="119"/>
      <c r="L19" s="119"/>
    </row>
    <row r="20" spans="1:12" ht="34.5" customHeight="1">
      <c r="A20" s="102"/>
      <c r="B20" s="103"/>
      <c r="C20" s="103"/>
      <c r="D20" s="103"/>
      <c r="E20" s="103"/>
      <c r="F20" s="103"/>
      <c r="G20" s="103"/>
      <c r="H20" s="103"/>
      <c r="I20" s="103"/>
      <c r="J20" s="103"/>
      <c r="K20" s="103"/>
      <c r="L20" s="104"/>
    </row>
  </sheetData>
  <mergeCells count="16">
    <mergeCell ref="A1:L5"/>
    <mergeCell ref="A20:L20"/>
    <mergeCell ref="A6:L6"/>
    <mergeCell ref="A7:L7"/>
    <mergeCell ref="A8:L8"/>
    <mergeCell ref="A10:L10"/>
    <mergeCell ref="A11:L11"/>
    <mergeCell ref="A13:L13"/>
    <mergeCell ref="A17:L17"/>
    <mergeCell ref="A18:L18"/>
    <mergeCell ref="A19:L19"/>
    <mergeCell ref="A9:L9"/>
    <mergeCell ref="A12:L12"/>
    <mergeCell ref="A14:L14"/>
    <mergeCell ref="A15:L15"/>
    <mergeCell ref="A16:L16"/>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9DEF7-1338-4048-9E41-121A4A39F0C1}">
  <sheetPr>
    <tabColor rgb="FF13599D"/>
  </sheetPr>
  <dimension ref="A1:AB16"/>
  <sheetViews>
    <sheetView zoomScaleNormal="100" workbookViewId="0">
      <selection activeCell="A6" sqref="A6:L6"/>
    </sheetView>
  </sheetViews>
  <sheetFormatPr defaultRowHeight="14.45"/>
  <cols>
    <col min="1" max="12" width="11.42578125" customWidth="1"/>
    <col min="13" max="17" width="0" hidden="1" customWidth="1"/>
  </cols>
  <sheetData>
    <row r="1" spans="1:28" ht="62.1" customHeight="1" thickBot="1">
      <c r="A1" s="126"/>
      <c r="B1" s="126"/>
      <c r="C1" s="126"/>
      <c r="D1" s="126"/>
      <c r="E1" s="126"/>
      <c r="F1" s="126"/>
      <c r="G1" s="126"/>
      <c r="H1" s="126"/>
      <c r="I1" s="126"/>
      <c r="J1" s="126"/>
      <c r="K1" s="126"/>
      <c r="L1" s="126"/>
    </row>
    <row r="2" spans="1:28" ht="24.6" customHeight="1">
      <c r="A2" s="105" t="s">
        <v>0</v>
      </c>
      <c r="B2" s="106"/>
      <c r="C2" s="106"/>
      <c r="D2" s="106"/>
      <c r="E2" s="106"/>
      <c r="F2" s="106"/>
      <c r="G2" s="106"/>
      <c r="H2" s="106"/>
      <c r="I2" s="106"/>
      <c r="J2" s="106"/>
      <c r="K2" s="106"/>
      <c r="L2" s="106"/>
      <c r="M2" s="14"/>
      <c r="N2" s="14"/>
      <c r="O2" s="14"/>
      <c r="P2" s="14"/>
      <c r="Q2" s="14"/>
      <c r="R2" s="15"/>
      <c r="S2" s="15"/>
      <c r="T2" s="15"/>
      <c r="U2" s="15"/>
      <c r="V2" s="15"/>
      <c r="W2" s="15"/>
      <c r="X2" s="15"/>
      <c r="Y2" s="15"/>
      <c r="Z2" s="15"/>
      <c r="AA2" s="15"/>
      <c r="AB2" s="15"/>
    </row>
    <row r="3" spans="1:28" ht="24.6" customHeight="1">
      <c r="A3" s="105" t="s">
        <v>10</v>
      </c>
      <c r="B3" s="106"/>
      <c r="C3" s="106"/>
      <c r="D3" s="106"/>
      <c r="E3" s="106"/>
      <c r="F3" s="106"/>
      <c r="G3" s="106"/>
      <c r="H3" s="106"/>
      <c r="I3" s="106"/>
      <c r="J3" s="106"/>
      <c r="K3" s="106"/>
      <c r="L3" s="106"/>
      <c r="M3" s="15"/>
      <c r="N3" s="15"/>
      <c r="O3" s="15"/>
      <c r="P3" s="15"/>
      <c r="Q3" s="15"/>
      <c r="R3" s="15"/>
      <c r="S3" s="15"/>
      <c r="T3" s="15"/>
      <c r="U3" s="15"/>
      <c r="V3" s="15"/>
      <c r="W3" s="15"/>
      <c r="X3" s="15"/>
      <c r="Y3" s="15"/>
      <c r="Z3" s="15"/>
      <c r="AA3" s="15"/>
      <c r="AB3" s="15"/>
    </row>
    <row r="4" spans="1:28" ht="21.6" customHeight="1">
      <c r="A4" s="133" t="s">
        <v>11</v>
      </c>
      <c r="B4" s="134"/>
      <c r="C4" s="134"/>
      <c r="D4" s="134"/>
      <c r="E4" s="134"/>
      <c r="F4" s="134"/>
      <c r="G4" s="134"/>
      <c r="H4" s="134"/>
      <c r="I4" s="134"/>
      <c r="J4" s="134"/>
      <c r="K4" s="134"/>
      <c r="L4" s="135"/>
    </row>
    <row r="5" spans="1:28" ht="27" customHeight="1">
      <c r="A5" s="127" t="s">
        <v>12</v>
      </c>
      <c r="B5" s="128"/>
      <c r="C5" s="128"/>
      <c r="D5" s="128"/>
      <c r="E5" s="128"/>
      <c r="F5" s="128"/>
      <c r="G5" s="128"/>
      <c r="H5" s="128"/>
      <c r="I5" s="128"/>
      <c r="J5" s="128"/>
      <c r="K5" s="128"/>
      <c r="L5" s="129"/>
    </row>
    <row r="6" spans="1:28" ht="66.599999999999994" customHeight="1">
      <c r="A6" s="130" t="s">
        <v>13</v>
      </c>
      <c r="B6" s="131"/>
      <c r="C6" s="131"/>
      <c r="D6" s="131"/>
      <c r="E6" s="131"/>
      <c r="F6" s="131"/>
      <c r="G6" s="131"/>
      <c r="H6" s="131"/>
      <c r="I6" s="131"/>
      <c r="J6" s="131"/>
      <c r="K6" s="131"/>
      <c r="L6" s="132"/>
    </row>
    <row r="7" spans="1:28" ht="27.95" customHeight="1">
      <c r="A7" s="127" t="s">
        <v>14</v>
      </c>
      <c r="B7" s="128"/>
      <c r="C7" s="128"/>
      <c r="D7" s="128"/>
      <c r="E7" s="128"/>
      <c r="F7" s="128"/>
      <c r="G7" s="128"/>
      <c r="H7" s="128"/>
      <c r="I7" s="128"/>
      <c r="J7" s="128"/>
      <c r="K7" s="128"/>
      <c r="L7" s="129"/>
    </row>
    <row r="8" spans="1:28" ht="123.95" customHeight="1">
      <c r="A8" s="130" t="s">
        <v>15</v>
      </c>
      <c r="B8" s="131"/>
      <c r="C8" s="131"/>
      <c r="D8" s="131"/>
      <c r="E8" s="131"/>
      <c r="F8" s="131"/>
      <c r="G8" s="131"/>
      <c r="H8" s="131"/>
      <c r="I8" s="131"/>
      <c r="J8" s="131"/>
      <c r="K8" s="131"/>
      <c r="L8" s="132"/>
    </row>
    <row r="9" spans="1:28" ht="29.1" customHeight="1">
      <c r="A9" s="127" t="s">
        <v>16</v>
      </c>
      <c r="B9" s="128"/>
      <c r="C9" s="128"/>
      <c r="D9" s="128"/>
      <c r="E9" s="128"/>
      <c r="F9" s="128"/>
      <c r="G9" s="128"/>
      <c r="H9" s="128"/>
      <c r="I9" s="128"/>
      <c r="J9" s="128"/>
      <c r="K9" s="128"/>
      <c r="L9" s="129"/>
    </row>
    <row r="10" spans="1:28" ht="213" customHeight="1">
      <c r="A10" s="130" t="s">
        <v>17</v>
      </c>
      <c r="B10" s="131"/>
      <c r="C10" s="131"/>
      <c r="D10" s="131"/>
      <c r="E10" s="131"/>
      <c r="F10" s="131"/>
      <c r="G10" s="131"/>
      <c r="H10" s="131"/>
      <c r="I10" s="131"/>
      <c r="J10" s="131"/>
      <c r="K10" s="131"/>
      <c r="L10" s="132"/>
    </row>
    <row r="11" spans="1:28" ht="27" customHeight="1">
      <c r="A11" s="127" t="s">
        <v>18</v>
      </c>
      <c r="B11" s="128"/>
      <c r="C11" s="128"/>
      <c r="D11" s="128"/>
      <c r="E11" s="128"/>
      <c r="F11" s="128"/>
      <c r="G11" s="128"/>
      <c r="H11" s="128"/>
      <c r="I11" s="128"/>
      <c r="J11" s="128"/>
      <c r="K11" s="128"/>
      <c r="L11" s="129"/>
    </row>
    <row r="12" spans="1:28" ht="147.94999999999999" customHeight="1">
      <c r="A12" s="130" t="s">
        <v>19</v>
      </c>
      <c r="B12" s="131"/>
      <c r="C12" s="131"/>
      <c r="D12" s="131"/>
      <c r="E12" s="131"/>
      <c r="F12" s="131"/>
      <c r="G12" s="131"/>
      <c r="H12" s="131"/>
      <c r="I12" s="131"/>
      <c r="J12" s="131"/>
      <c r="K12" s="131"/>
      <c r="L12" s="132"/>
    </row>
    <row r="13" spans="1:28" ht="29.1" customHeight="1">
      <c r="A13" s="127" t="s">
        <v>20</v>
      </c>
      <c r="B13" s="128"/>
      <c r="C13" s="128"/>
      <c r="D13" s="128"/>
      <c r="E13" s="128"/>
      <c r="F13" s="128"/>
      <c r="G13" s="128"/>
      <c r="H13" s="128"/>
      <c r="I13" s="128"/>
      <c r="J13" s="128"/>
      <c r="K13" s="128"/>
      <c r="L13" s="129"/>
    </row>
    <row r="14" spans="1:28" ht="39.6" customHeight="1">
      <c r="A14" s="130" t="s">
        <v>21</v>
      </c>
      <c r="B14" s="131"/>
      <c r="C14" s="131"/>
      <c r="D14" s="131"/>
      <c r="E14" s="131"/>
      <c r="F14" s="131"/>
      <c r="G14" s="131"/>
      <c r="H14" s="131"/>
      <c r="I14" s="131"/>
      <c r="J14" s="131"/>
      <c r="K14" s="131"/>
      <c r="L14" s="132"/>
    </row>
    <row r="15" spans="1:28">
      <c r="A15" s="94"/>
      <c r="B15" s="94"/>
      <c r="C15" s="94"/>
      <c r="D15" s="94"/>
      <c r="E15" s="94"/>
      <c r="F15" s="94"/>
      <c r="G15" s="94"/>
      <c r="H15" s="94"/>
      <c r="I15" s="94"/>
      <c r="J15" s="94"/>
      <c r="K15" s="94"/>
      <c r="L15" s="94"/>
    </row>
    <row r="16" spans="1:28" ht="46.5" customHeight="1">
      <c r="A16" s="105"/>
      <c r="B16" s="106"/>
      <c r="C16" s="106"/>
      <c r="D16" s="106"/>
      <c r="E16" s="106"/>
      <c r="F16" s="106"/>
      <c r="G16" s="106"/>
      <c r="H16" s="106"/>
      <c r="I16" s="106"/>
      <c r="J16" s="106"/>
      <c r="K16" s="106"/>
      <c r="L16" s="106"/>
    </row>
  </sheetData>
  <mergeCells count="16">
    <mergeCell ref="A1:L1"/>
    <mergeCell ref="A15:L15"/>
    <mergeCell ref="A16:L16"/>
    <mergeCell ref="A2:L2"/>
    <mergeCell ref="A3:L3"/>
    <mergeCell ref="A13:L13"/>
    <mergeCell ref="A14:L14"/>
    <mergeCell ref="A9:L9"/>
    <mergeCell ref="A11:L11"/>
    <mergeCell ref="A10:L10"/>
    <mergeCell ref="A12:L12"/>
    <mergeCell ref="A7:L7"/>
    <mergeCell ref="A4:L4"/>
    <mergeCell ref="A6:L6"/>
    <mergeCell ref="A5:L5"/>
    <mergeCell ref="A8:L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2D9D7-35D1-45BF-9F14-CC23B29569DC}">
  <sheetPr codeName="Sheet1">
    <tabColor rgb="FF663969"/>
  </sheetPr>
  <dimension ref="A1:AD79"/>
  <sheetViews>
    <sheetView zoomScale="55" zoomScaleNormal="55" workbookViewId="0">
      <selection activeCell="A13" sqref="A13"/>
    </sheetView>
  </sheetViews>
  <sheetFormatPr defaultRowHeight="14.45"/>
  <cols>
    <col min="1" max="1" width="33.140625" customWidth="1"/>
    <col min="2" max="4" width="17.85546875" customWidth="1"/>
    <col min="5" max="5" width="17.42578125" customWidth="1"/>
    <col min="6" max="9" width="17.85546875" customWidth="1"/>
    <col min="10" max="10" width="14.5703125" customWidth="1"/>
    <col min="11" max="13" width="13.42578125" style="15" customWidth="1"/>
    <col min="14" max="14" width="12" style="15" hidden="1" customWidth="1"/>
    <col min="15" max="15" width="15.140625" style="15" hidden="1" customWidth="1"/>
    <col min="16" max="17" width="12.42578125" style="15" hidden="1" customWidth="1"/>
    <col min="18" max="18" width="15.140625" style="15" hidden="1" customWidth="1"/>
    <col min="19" max="19" width="12.42578125" style="15" hidden="1" customWidth="1"/>
    <col min="20" max="20" width="7.5703125" style="15" hidden="1" customWidth="1"/>
    <col min="21" max="22" width="19" style="15" hidden="1" customWidth="1"/>
    <col min="23" max="30" width="8.85546875" style="15" customWidth="1"/>
  </cols>
  <sheetData>
    <row r="1" spans="1:29" ht="64.5" customHeight="1">
      <c r="A1" s="126"/>
      <c r="B1" s="126"/>
      <c r="C1" s="126"/>
      <c r="D1" s="126"/>
      <c r="E1" s="126"/>
      <c r="F1" s="126"/>
      <c r="G1" s="126"/>
      <c r="H1" s="126"/>
      <c r="I1" s="126"/>
      <c r="J1" s="126"/>
    </row>
    <row r="2" spans="1:29" ht="25.5" customHeight="1">
      <c r="A2" s="106" t="s">
        <v>0</v>
      </c>
      <c r="B2" s="106"/>
      <c r="C2" s="106"/>
      <c r="D2" s="106"/>
      <c r="E2" s="106"/>
      <c r="F2" s="106"/>
      <c r="G2" s="106"/>
      <c r="H2" s="106"/>
      <c r="I2" s="106"/>
      <c r="J2" s="106"/>
    </row>
    <row r="3" spans="1:29" ht="25.5" customHeight="1">
      <c r="A3" s="172" t="s">
        <v>10</v>
      </c>
      <c r="B3" s="172"/>
      <c r="C3" s="172"/>
      <c r="D3" s="172"/>
      <c r="E3" s="172"/>
      <c r="F3" s="172"/>
      <c r="G3" s="172"/>
      <c r="H3" s="172"/>
      <c r="I3" s="172"/>
      <c r="J3" s="172"/>
    </row>
    <row r="4" spans="1:29" ht="22.5" customHeight="1">
      <c r="A4" s="133" t="s">
        <v>22</v>
      </c>
      <c r="B4" s="134"/>
      <c r="C4" s="134"/>
      <c r="D4" s="134"/>
      <c r="E4" s="134"/>
      <c r="F4" s="134"/>
      <c r="G4" s="134"/>
      <c r="H4" s="134"/>
      <c r="I4" s="134"/>
      <c r="J4" s="134"/>
    </row>
    <row r="5" spans="1:29">
      <c r="A5" s="110"/>
      <c r="B5" s="111"/>
      <c r="C5" s="111"/>
      <c r="D5" s="111"/>
      <c r="E5" s="111"/>
      <c r="F5" s="111"/>
      <c r="G5" s="111"/>
      <c r="H5" s="111"/>
      <c r="I5" s="111"/>
      <c r="J5" s="112"/>
    </row>
    <row r="6" spans="1:29" ht="47.45" customHeight="1">
      <c r="A6" s="173" t="s">
        <v>23</v>
      </c>
      <c r="B6" s="174"/>
      <c r="C6" s="174"/>
      <c r="D6" s="174"/>
      <c r="E6" s="174"/>
      <c r="F6" s="174"/>
      <c r="G6" s="174"/>
      <c r="H6" s="174"/>
      <c r="I6" s="174"/>
      <c r="J6" s="175"/>
    </row>
    <row r="7" spans="1:29" ht="32.1" customHeight="1">
      <c r="A7" s="176" t="s">
        <v>24</v>
      </c>
      <c r="B7" s="177"/>
      <c r="C7" s="177"/>
      <c r="D7" s="177"/>
      <c r="E7" s="177"/>
      <c r="F7" s="177"/>
      <c r="G7" s="177"/>
      <c r="H7" s="177"/>
      <c r="I7" s="177"/>
      <c r="J7" s="177"/>
    </row>
    <row r="8" spans="1:29">
      <c r="A8" s="111"/>
      <c r="B8" s="111"/>
      <c r="C8" s="111"/>
      <c r="D8" s="111"/>
      <c r="E8" s="111"/>
      <c r="F8" s="111"/>
      <c r="G8" s="111"/>
      <c r="H8" s="111"/>
      <c r="I8" s="111"/>
      <c r="J8" s="139"/>
    </row>
    <row r="9" spans="1:29" ht="20.100000000000001">
      <c r="A9" s="113" t="s">
        <v>25</v>
      </c>
      <c r="B9" s="114"/>
      <c r="C9" s="114"/>
      <c r="D9" s="114"/>
      <c r="E9" s="114"/>
      <c r="F9" s="114"/>
      <c r="G9" s="114"/>
      <c r="H9" s="114"/>
      <c r="I9" s="114"/>
      <c r="J9" s="114"/>
      <c r="U9" s="152"/>
      <c r="V9" s="152"/>
      <c r="W9" s="152"/>
      <c r="X9" s="152"/>
      <c r="Y9" s="152"/>
      <c r="Z9" s="152"/>
      <c r="AA9" s="152"/>
      <c r="AB9" s="152"/>
      <c r="AC9" s="152"/>
    </row>
    <row r="10" spans="1:29" ht="20.45" customHeight="1">
      <c r="A10" s="163" t="s">
        <v>26</v>
      </c>
      <c r="B10" s="164"/>
      <c r="C10" s="164"/>
      <c r="D10" s="164"/>
      <c r="E10" s="164"/>
      <c r="F10" s="164"/>
      <c r="G10" s="164"/>
      <c r="H10" s="164"/>
      <c r="I10" s="164"/>
      <c r="J10" s="165"/>
      <c r="R10" s="184" t="s">
        <v>27</v>
      </c>
      <c r="S10" s="184"/>
      <c r="U10" s="16"/>
      <c r="V10" s="16"/>
      <c r="W10" s="16"/>
      <c r="X10" s="16"/>
      <c r="Y10" s="16"/>
      <c r="Z10" s="16"/>
      <c r="AA10" s="16"/>
      <c r="AB10" s="16"/>
      <c r="AC10" s="16"/>
    </row>
    <row r="11" spans="1:29" ht="32.450000000000003" customHeight="1">
      <c r="A11" s="161" t="s">
        <v>28</v>
      </c>
      <c r="B11" s="162"/>
      <c r="C11" s="162"/>
      <c r="D11" s="162"/>
      <c r="E11" s="162"/>
      <c r="F11" s="178" t="s">
        <v>29</v>
      </c>
      <c r="G11" s="179"/>
      <c r="H11" s="179"/>
      <c r="I11" s="179"/>
      <c r="J11" s="180"/>
      <c r="P11" s="78" t="s">
        <v>30</v>
      </c>
      <c r="R11" s="79" t="s">
        <v>31</v>
      </c>
      <c r="S11" s="78" t="s">
        <v>32</v>
      </c>
      <c r="U11" s="16"/>
      <c r="V11" s="16"/>
      <c r="W11" s="16"/>
      <c r="X11" s="16"/>
      <c r="Y11" s="16"/>
      <c r="Z11" s="16"/>
      <c r="AA11" s="16"/>
      <c r="AB11" s="16"/>
      <c r="AC11" s="16"/>
    </row>
    <row r="12" spans="1:29" ht="18" customHeight="1">
      <c r="A12" s="46"/>
      <c r="B12" s="158" t="s">
        <v>33</v>
      </c>
      <c r="C12" s="159"/>
      <c r="D12" s="159"/>
      <c r="E12" s="160"/>
      <c r="F12" s="158" t="s">
        <v>33</v>
      </c>
      <c r="G12" s="159"/>
      <c r="H12" s="159"/>
      <c r="I12" s="160"/>
      <c r="J12" s="46"/>
      <c r="N12" s="84" t="b">
        <v>0</v>
      </c>
      <c r="O12" s="84"/>
      <c r="P12" s="89" t="str">
        <f>IF(N12=TRUE,$J12,"")</f>
        <v/>
      </c>
      <c r="Q12" s="84"/>
      <c r="R12" s="84">
        <f>IF(AND(J12="",N12=TRUE),1, 0)</f>
        <v>0</v>
      </c>
      <c r="S12" s="84">
        <f>IF(J12&lt;&gt;"",IF(J12&lt;&gt;0,IF(AND(N12=FALSE),1,0),0),0)</f>
        <v>0</v>
      </c>
      <c r="U12" s="16"/>
      <c r="V12" s="16"/>
      <c r="W12" s="16"/>
      <c r="X12" s="16"/>
      <c r="Y12" s="16"/>
      <c r="Z12" s="16"/>
      <c r="AA12" s="16"/>
      <c r="AB12" s="16"/>
      <c r="AC12" s="16"/>
    </row>
    <row r="13" spans="1:29" ht="27.95" customHeight="1">
      <c r="A13" s="46"/>
      <c r="B13" s="158" t="s">
        <v>34</v>
      </c>
      <c r="C13" s="159"/>
      <c r="D13" s="159"/>
      <c r="E13" s="160"/>
      <c r="F13" s="158" t="s">
        <v>34</v>
      </c>
      <c r="G13" s="159"/>
      <c r="H13" s="159"/>
      <c r="I13" s="160"/>
      <c r="J13" s="46"/>
      <c r="N13" s="84" t="b">
        <v>0</v>
      </c>
      <c r="O13" s="84"/>
      <c r="P13" s="89" t="str">
        <f>IF(N13=TRUE,$J13,"")</f>
        <v/>
      </c>
      <c r="Q13" s="84"/>
      <c r="R13" s="84">
        <f>IF(AND(J13="",N13=TRUE),1, 0)</f>
        <v>0</v>
      </c>
      <c r="S13" s="84">
        <f>IF(J13&lt;&gt;"",IF(J13&lt;&gt;0,IF(AND(N13=FALSE),1,0),0),0)</f>
        <v>0</v>
      </c>
      <c r="U13" s="16"/>
      <c r="V13" s="16"/>
      <c r="W13" s="16"/>
      <c r="X13" s="16"/>
      <c r="Y13" s="16"/>
      <c r="Z13" s="16"/>
      <c r="AA13" s="16"/>
      <c r="AB13" s="16"/>
      <c r="AC13" s="16"/>
    </row>
    <row r="14" spans="1:29" ht="29.45" customHeight="1">
      <c r="A14" s="46"/>
      <c r="B14" s="158" t="s">
        <v>35</v>
      </c>
      <c r="C14" s="159"/>
      <c r="D14" s="159"/>
      <c r="E14" s="160"/>
      <c r="F14" s="158" t="s">
        <v>35</v>
      </c>
      <c r="G14" s="159"/>
      <c r="H14" s="159"/>
      <c r="I14" s="160"/>
      <c r="J14" s="46"/>
      <c r="N14" s="84" t="b">
        <v>0</v>
      </c>
      <c r="O14" s="84"/>
      <c r="P14" s="89" t="str">
        <f>IF(N14=TRUE,$J14,"")</f>
        <v/>
      </c>
      <c r="Q14" s="84"/>
      <c r="R14" s="84">
        <f>IF(AND(J14="",N14=TRUE),1, 0)</f>
        <v>0</v>
      </c>
      <c r="S14" s="84">
        <f>IF(J14&lt;&gt;"",IF(J14&lt;&gt;0,IF(AND(N14=FALSE),1,0),0),0)</f>
        <v>0</v>
      </c>
      <c r="U14" s="16"/>
      <c r="V14" s="16"/>
      <c r="W14" s="16"/>
      <c r="X14" s="16"/>
      <c r="Y14" s="16"/>
      <c r="Z14" s="16"/>
      <c r="AA14" s="16"/>
      <c r="AB14" s="16"/>
      <c r="AC14" s="16"/>
    </row>
    <row r="15" spans="1:29" ht="15.6">
      <c r="A15" s="140" t="s">
        <v>36</v>
      </c>
      <c r="B15" s="141"/>
      <c r="C15" s="141"/>
      <c r="D15" s="141"/>
      <c r="E15" s="141"/>
      <c r="F15" s="141"/>
      <c r="G15" s="141"/>
      <c r="H15" s="141"/>
      <c r="I15" s="142"/>
      <c r="J15" s="28">
        <f>P15</f>
        <v>0</v>
      </c>
      <c r="N15" s="84"/>
      <c r="O15" s="84"/>
      <c r="P15" s="90">
        <f>SUM(P12:P14)</f>
        <v>0</v>
      </c>
      <c r="Q15" s="84"/>
      <c r="R15" s="84"/>
      <c r="S15" s="84"/>
      <c r="U15" s="16"/>
      <c r="V15" s="16"/>
      <c r="W15" s="16"/>
      <c r="X15" s="16"/>
      <c r="Y15" s="16"/>
      <c r="Z15" s="16"/>
      <c r="AA15" s="16"/>
      <c r="AB15" s="16"/>
      <c r="AC15" s="16"/>
    </row>
    <row r="16" spans="1:29" ht="14.45" customHeight="1">
      <c r="A16" s="100"/>
      <c r="B16" s="100"/>
      <c r="C16" s="100"/>
      <c r="D16" s="100"/>
      <c r="E16" s="100"/>
      <c r="F16" s="100"/>
      <c r="G16" s="100"/>
      <c r="H16" s="100"/>
      <c r="I16" s="100"/>
      <c r="J16" s="138"/>
      <c r="U16" s="16"/>
      <c r="V16" s="16"/>
      <c r="W16" s="16"/>
      <c r="X16" s="16"/>
      <c r="Y16" s="16"/>
      <c r="Z16" s="16"/>
      <c r="AA16" s="16"/>
      <c r="AB16" s="16"/>
      <c r="AC16" s="16"/>
    </row>
    <row r="17" spans="1:22" ht="20.100000000000001">
      <c r="A17" s="113" t="s">
        <v>37</v>
      </c>
      <c r="B17" s="114"/>
      <c r="C17" s="114"/>
      <c r="D17" s="114"/>
      <c r="E17" s="114"/>
      <c r="F17" s="114"/>
      <c r="G17" s="114"/>
      <c r="H17" s="114"/>
      <c r="I17" s="114"/>
      <c r="J17" s="114"/>
    </row>
    <row r="18" spans="1:22" ht="49.7" customHeight="1">
      <c r="A18" s="163" t="s">
        <v>38</v>
      </c>
      <c r="B18" s="164"/>
      <c r="C18" s="164"/>
      <c r="D18" s="164"/>
      <c r="E18" s="164"/>
      <c r="F18" s="164"/>
      <c r="G18" s="164"/>
      <c r="H18" s="164"/>
      <c r="I18" s="164"/>
      <c r="J18" s="165"/>
    </row>
    <row r="19" spans="1:22" ht="15.95" customHeight="1">
      <c r="A19" s="130" t="s">
        <v>39</v>
      </c>
      <c r="B19" s="131"/>
      <c r="C19" s="131"/>
      <c r="D19" s="131"/>
      <c r="E19" s="131"/>
      <c r="F19" s="131"/>
      <c r="G19" s="131"/>
      <c r="H19" s="131"/>
      <c r="I19" s="131"/>
      <c r="J19" s="132"/>
    </row>
    <row r="20" spans="1:22" ht="29.1" customHeight="1">
      <c r="A20" s="130" t="s">
        <v>40</v>
      </c>
      <c r="B20" s="131"/>
      <c r="C20" s="131"/>
      <c r="D20" s="131"/>
      <c r="E20" s="131"/>
      <c r="F20" s="131"/>
      <c r="G20" s="131"/>
      <c r="H20" s="131"/>
      <c r="I20" s="131"/>
      <c r="J20" s="132"/>
    </row>
    <row r="21" spans="1:22" ht="29.1" customHeight="1">
      <c r="A21" s="167" t="s">
        <v>41</v>
      </c>
      <c r="B21" s="168"/>
      <c r="C21" s="168"/>
      <c r="D21" s="168"/>
      <c r="E21" s="168"/>
      <c r="F21" s="168"/>
      <c r="G21" s="168"/>
      <c r="H21" s="168"/>
      <c r="I21" s="168"/>
      <c r="J21" s="169"/>
    </row>
    <row r="22" spans="1:22" ht="44.45" customHeight="1">
      <c r="A22" s="170"/>
      <c r="B22" s="171"/>
      <c r="C22" s="176" t="s">
        <v>42</v>
      </c>
      <c r="D22" s="177"/>
      <c r="E22" s="177"/>
      <c r="F22" s="177"/>
      <c r="G22" s="181" t="s">
        <v>43</v>
      </c>
      <c r="H22" s="182"/>
      <c r="I22" s="182"/>
      <c r="J22" s="13"/>
      <c r="N22" s="183" t="s">
        <v>44</v>
      </c>
      <c r="O22" s="183"/>
      <c r="P22" s="183"/>
      <c r="Q22" s="183" t="s">
        <v>45</v>
      </c>
      <c r="R22" s="183"/>
      <c r="S22" s="183"/>
      <c r="U22" s="166" t="s">
        <v>27</v>
      </c>
      <c r="V22" s="166"/>
    </row>
    <row r="23" spans="1:22">
      <c r="A23" s="153" t="s">
        <v>46</v>
      </c>
      <c r="B23" s="153"/>
      <c r="C23" s="38" t="s">
        <v>47</v>
      </c>
      <c r="D23" s="38" t="s">
        <v>48</v>
      </c>
      <c r="E23" s="143" t="s">
        <v>49</v>
      </c>
      <c r="F23" s="143"/>
      <c r="G23" s="38" t="s">
        <v>50</v>
      </c>
      <c r="H23" s="38" t="s">
        <v>51</v>
      </c>
      <c r="I23" s="38" t="s">
        <v>52</v>
      </c>
      <c r="J23" s="13"/>
      <c r="N23" s="19" t="s">
        <v>50</v>
      </c>
      <c r="O23" s="19" t="s">
        <v>51</v>
      </c>
      <c r="P23" s="19" t="s">
        <v>52</v>
      </c>
      <c r="Q23" s="19" t="s">
        <v>50</v>
      </c>
      <c r="R23" s="19" t="s">
        <v>51</v>
      </c>
      <c r="S23" s="19" t="s">
        <v>52</v>
      </c>
      <c r="U23" s="15" t="s">
        <v>53</v>
      </c>
      <c r="V23" s="15" t="s">
        <v>54</v>
      </c>
    </row>
    <row r="24" spans="1:22">
      <c r="A24" s="137" t="s">
        <v>55</v>
      </c>
      <c r="B24" s="137"/>
      <c r="C24" s="42"/>
      <c r="D24" s="39"/>
      <c r="E24" s="150">
        <f t="shared" ref="E24:E44" si="0">IFERROR((C24*(1+D24)),0)</f>
        <v>0</v>
      </c>
      <c r="F24" s="150"/>
      <c r="G24" s="43"/>
      <c r="H24" s="43"/>
      <c r="I24" s="43"/>
      <c r="J24" s="13"/>
      <c r="N24" s="84" t="b">
        <v>0</v>
      </c>
      <c r="O24" s="84" t="b">
        <v>0</v>
      </c>
      <c r="P24" s="84" t="b">
        <v>0</v>
      </c>
      <c r="Q24" s="85" t="str">
        <f t="shared" ref="Q24:Q44" si="1">IF(N24=TRUE,$E24,"")</f>
        <v/>
      </c>
      <c r="R24" s="85" t="str">
        <f t="shared" ref="R24:R44" si="2">IF(O24=TRUE,$E24,"")</f>
        <v/>
      </c>
      <c r="S24" s="85" t="str">
        <f t="shared" ref="S24:S44" si="3">IF(P24=TRUE,$E24,"")</f>
        <v/>
      </c>
      <c r="T24" s="84"/>
      <c r="U24" s="84">
        <f t="shared" ref="U24:U44" si="4">IF(C24&lt;&gt;"",IF(C24&lt;&gt;0,IF(AND(N24=FALSE,O24=FALSE,P24=FALSE),1,0),0),0)</f>
        <v>0</v>
      </c>
      <c r="V24" s="84">
        <f t="shared" ref="V24:V44" si="5">IF(C24="",IF(OR(N24=TRUE,O24=TRUE,P24=TRUE),1,0),0)</f>
        <v>0</v>
      </c>
    </row>
    <row r="25" spans="1:22">
      <c r="A25" s="137" t="s">
        <v>56</v>
      </c>
      <c r="B25" s="137"/>
      <c r="C25" s="42"/>
      <c r="D25" s="39"/>
      <c r="E25" s="150">
        <f t="shared" si="0"/>
        <v>0</v>
      </c>
      <c r="F25" s="150"/>
      <c r="G25" s="43"/>
      <c r="H25" s="43"/>
      <c r="I25" s="43"/>
      <c r="J25" s="13"/>
      <c r="N25" s="84" t="b">
        <v>0</v>
      </c>
      <c r="O25" s="84" t="b">
        <v>0</v>
      </c>
      <c r="P25" s="84" t="b">
        <v>0</v>
      </c>
      <c r="Q25" s="85" t="str">
        <f t="shared" si="1"/>
        <v/>
      </c>
      <c r="R25" s="85" t="str">
        <f t="shared" si="2"/>
        <v/>
      </c>
      <c r="S25" s="85" t="str">
        <f t="shared" si="3"/>
        <v/>
      </c>
      <c r="T25" s="84"/>
      <c r="U25" s="84">
        <f t="shared" si="4"/>
        <v>0</v>
      </c>
      <c r="V25" s="84">
        <f t="shared" si="5"/>
        <v>0</v>
      </c>
    </row>
    <row r="26" spans="1:22">
      <c r="A26" s="137" t="s">
        <v>57</v>
      </c>
      <c r="B26" s="137"/>
      <c r="C26" s="42"/>
      <c r="D26" s="39"/>
      <c r="E26" s="150">
        <f t="shared" si="0"/>
        <v>0</v>
      </c>
      <c r="F26" s="150"/>
      <c r="G26" s="43"/>
      <c r="H26" s="43"/>
      <c r="I26" s="43"/>
      <c r="J26" s="13"/>
      <c r="N26" s="84" t="b">
        <v>0</v>
      </c>
      <c r="O26" s="84" t="b">
        <v>0</v>
      </c>
      <c r="P26" s="84" t="b">
        <v>0</v>
      </c>
      <c r="Q26" s="85" t="str">
        <f t="shared" si="1"/>
        <v/>
      </c>
      <c r="R26" s="85" t="str">
        <f t="shared" si="2"/>
        <v/>
      </c>
      <c r="S26" s="85" t="str">
        <f t="shared" si="3"/>
        <v/>
      </c>
      <c r="T26" s="84"/>
      <c r="U26" s="84">
        <f t="shared" si="4"/>
        <v>0</v>
      </c>
      <c r="V26" s="84">
        <f t="shared" si="5"/>
        <v>0</v>
      </c>
    </row>
    <row r="27" spans="1:22">
      <c r="A27" s="137" t="s">
        <v>58</v>
      </c>
      <c r="B27" s="137"/>
      <c r="C27" s="42"/>
      <c r="D27" s="39"/>
      <c r="E27" s="150">
        <f t="shared" si="0"/>
        <v>0</v>
      </c>
      <c r="F27" s="150"/>
      <c r="G27" s="43"/>
      <c r="H27" s="43"/>
      <c r="I27" s="43"/>
      <c r="J27" s="13"/>
      <c r="N27" s="84" t="b">
        <v>0</v>
      </c>
      <c r="O27" s="84" t="b">
        <v>0</v>
      </c>
      <c r="P27" s="84" t="b">
        <v>0</v>
      </c>
      <c r="Q27" s="85" t="str">
        <f t="shared" si="1"/>
        <v/>
      </c>
      <c r="R27" s="85" t="str">
        <f t="shared" si="2"/>
        <v/>
      </c>
      <c r="S27" s="85" t="str">
        <f t="shared" si="3"/>
        <v/>
      </c>
      <c r="T27" s="84"/>
      <c r="U27" s="84">
        <f t="shared" si="4"/>
        <v>0</v>
      </c>
      <c r="V27" s="84">
        <f t="shared" si="5"/>
        <v>0</v>
      </c>
    </row>
    <row r="28" spans="1:22">
      <c r="A28" s="137" t="s">
        <v>59</v>
      </c>
      <c r="B28" s="137"/>
      <c r="C28" s="42"/>
      <c r="D28" s="39"/>
      <c r="E28" s="150">
        <f t="shared" si="0"/>
        <v>0</v>
      </c>
      <c r="F28" s="150"/>
      <c r="G28" s="43"/>
      <c r="H28" s="43"/>
      <c r="I28" s="43"/>
      <c r="J28" s="13"/>
      <c r="N28" s="84" t="b">
        <v>0</v>
      </c>
      <c r="O28" s="84" t="b">
        <v>0</v>
      </c>
      <c r="P28" s="84" t="b">
        <v>0</v>
      </c>
      <c r="Q28" s="85" t="str">
        <f t="shared" si="1"/>
        <v/>
      </c>
      <c r="R28" s="85" t="str">
        <f t="shared" si="2"/>
        <v/>
      </c>
      <c r="S28" s="85" t="str">
        <f t="shared" si="3"/>
        <v/>
      </c>
      <c r="T28" s="84"/>
      <c r="U28" s="84">
        <f t="shared" si="4"/>
        <v>0</v>
      </c>
      <c r="V28" s="84">
        <f t="shared" si="5"/>
        <v>0</v>
      </c>
    </row>
    <row r="29" spans="1:22">
      <c r="A29" s="137" t="s">
        <v>60</v>
      </c>
      <c r="B29" s="137"/>
      <c r="C29" s="42"/>
      <c r="D29" s="39"/>
      <c r="E29" s="150">
        <f t="shared" si="0"/>
        <v>0</v>
      </c>
      <c r="F29" s="150"/>
      <c r="G29" s="43"/>
      <c r="H29" s="43"/>
      <c r="I29" s="43"/>
      <c r="J29" s="13"/>
      <c r="N29" s="84" t="b">
        <v>0</v>
      </c>
      <c r="O29" s="84" t="b">
        <v>0</v>
      </c>
      <c r="P29" s="84" t="b">
        <v>0</v>
      </c>
      <c r="Q29" s="85" t="str">
        <f t="shared" si="1"/>
        <v/>
      </c>
      <c r="R29" s="85" t="str">
        <f t="shared" si="2"/>
        <v/>
      </c>
      <c r="S29" s="85" t="str">
        <f t="shared" si="3"/>
        <v/>
      </c>
      <c r="T29" s="84"/>
      <c r="U29" s="84">
        <f t="shared" si="4"/>
        <v>0</v>
      </c>
      <c r="V29" s="84">
        <f t="shared" si="5"/>
        <v>0</v>
      </c>
    </row>
    <row r="30" spans="1:22">
      <c r="A30" s="137" t="s">
        <v>61</v>
      </c>
      <c r="B30" s="137"/>
      <c r="C30" s="42"/>
      <c r="D30" s="39"/>
      <c r="E30" s="150">
        <f t="shared" si="0"/>
        <v>0</v>
      </c>
      <c r="F30" s="150"/>
      <c r="G30" s="43"/>
      <c r="H30" s="43"/>
      <c r="I30" s="43"/>
      <c r="J30" s="13"/>
      <c r="N30" s="84" t="b">
        <v>0</v>
      </c>
      <c r="O30" s="84" t="b">
        <v>0</v>
      </c>
      <c r="P30" s="84" t="b">
        <v>0</v>
      </c>
      <c r="Q30" s="85" t="str">
        <f t="shared" si="1"/>
        <v/>
      </c>
      <c r="R30" s="85" t="str">
        <f t="shared" si="2"/>
        <v/>
      </c>
      <c r="S30" s="85" t="str">
        <f t="shared" si="3"/>
        <v/>
      </c>
      <c r="T30" s="84"/>
      <c r="U30" s="84">
        <f t="shared" si="4"/>
        <v>0</v>
      </c>
      <c r="V30" s="84">
        <f t="shared" si="5"/>
        <v>0</v>
      </c>
    </row>
    <row r="31" spans="1:22">
      <c r="A31" s="137" t="s">
        <v>62</v>
      </c>
      <c r="B31" s="137"/>
      <c r="C31" s="42"/>
      <c r="D31" s="39"/>
      <c r="E31" s="150">
        <f t="shared" si="0"/>
        <v>0</v>
      </c>
      <c r="F31" s="150"/>
      <c r="G31" s="43"/>
      <c r="H31" s="43"/>
      <c r="I31" s="43"/>
      <c r="J31" s="13"/>
      <c r="N31" s="84" t="b">
        <v>0</v>
      </c>
      <c r="O31" s="84" t="b">
        <v>0</v>
      </c>
      <c r="P31" s="84" t="b">
        <v>0</v>
      </c>
      <c r="Q31" s="85" t="str">
        <f t="shared" si="1"/>
        <v/>
      </c>
      <c r="R31" s="85" t="str">
        <f t="shared" si="2"/>
        <v/>
      </c>
      <c r="S31" s="85" t="str">
        <f t="shared" si="3"/>
        <v/>
      </c>
      <c r="T31" s="84"/>
      <c r="U31" s="84">
        <f t="shared" si="4"/>
        <v>0</v>
      </c>
      <c r="V31" s="84">
        <f t="shared" si="5"/>
        <v>0</v>
      </c>
    </row>
    <row r="32" spans="1:22">
      <c r="A32" s="137" t="s">
        <v>63</v>
      </c>
      <c r="B32" s="137"/>
      <c r="C32" s="42"/>
      <c r="D32" s="39"/>
      <c r="E32" s="150">
        <f t="shared" si="0"/>
        <v>0</v>
      </c>
      <c r="F32" s="150"/>
      <c r="G32" s="43"/>
      <c r="H32" s="43"/>
      <c r="I32" s="43"/>
      <c r="J32" s="13"/>
      <c r="N32" s="84" t="b">
        <v>0</v>
      </c>
      <c r="O32" s="84" t="b">
        <v>0</v>
      </c>
      <c r="P32" s="84" t="b">
        <v>0</v>
      </c>
      <c r="Q32" s="85" t="str">
        <f t="shared" si="1"/>
        <v/>
      </c>
      <c r="R32" s="85" t="str">
        <f t="shared" si="2"/>
        <v/>
      </c>
      <c r="S32" s="85" t="str">
        <f t="shared" si="3"/>
        <v/>
      </c>
      <c r="T32" s="84"/>
      <c r="U32" s="84">
        <f t="shared" si="4"/>
        <v>0</v>
      </c>
      <c r="V32" s="84">
        <f t="shared" si="5"/>
        <v>0</v>
      </c>
    </row>
    <row r="33" spans="1:22">
      <c r="A33" s="137" t="s">
        <v>64</v>
      </c>
      <c r="B33" s="137"/>
      <c r="C33" s="42"/>
      <c r="D33" s="39"/>
      <c r="E33" s="150">
        <f t="shared" si="0"/>
        <v>0</v>
      </c>
      <c r="F33" s="150"/>
      <c r="G33" s="43"/>
      <c r="H33" s="43"/>
      <c r="I33" s="43"/>
      <c r="J33" s="13"/>
      <c r="N33" s="84" t="b">
        <v>0</v>
      </c>
      <c r="O33" s="84" t="b">
        <v>0</v>
      </c>
      <c r="P33" s="84" t="b">
        <v>0</v>
      </c>
      <c r="Q33" s="85" t="str">
        <f t="shared" si="1"/>
        <v/>
      </c>
      <c r="R33" s="85" t="str">
        <f t="shared" si="2"/>
        <v/>
      </c>
      <c r="S33" s="85" t="str">
        <f t="shared" si="3"/>
        <v/>
      </c>
      <c r="T33" s="84"/>
      <c r="U33" s="84">
        <f t="shared" si="4"/>
        <v>0</v>
      </c>
      <c r="V33" s="84">
        <f t="shared" si="5"/>
        <v>0</v>
      </c>
    </row>
    <row r="34" spans="1:22">
      <c r="A34" s="137" t="s">
        <v>65</v>
      </c>
      <c r="B34" s="137"/>
      <c r="C34" s="42"/>
      <c r="D34" s="39"/>
      <c r="E34" s="150">
        <f t="shared" si="0"/>
        <v>0</v>
      </c>
      <c r="F34" s="150"/>
      <c r="G34" s="43"/>
      <c r="H34" s="43"/>
      <c r="I34" s="43"/>
      <c r="J34" s="13"/>
      <c r="N34" s="84" t="b">
        <v>0</v>
      </c>
      <c r="O34" s="84" t="b">
        <v>0</v>
      </c>
      <c r="P34" s="84" t="b">
        <v>0</v>
      </c>
      <c r="Q34" s="85" t="str">
        <f t="shared" si="1"/>
        <v/>
      </c>
      <c r="R34" s="85" t="str">
        <f t="shared" si="2"/>
        <v/>
      </c>
      <c r="S34" s="85" t="str">
        <f t="shared" si="3"/>
        <v/>
      </c>
      <c r="T34" s="84"/>
      <c r="U34" s="84">
        <f t="shared" si="4"/>
        <v>0</v>
      </c>
      <c r="V34" s="84">
        <f t="shared" si="5"/>
        <v>0</v>
      </c>
    </row>
    <row r="35" spans="1:22">
      <c r="A35" s="137" t="s">
        <v>66</v>
      </c>
      <c r="B35" s="137"/>
      <c r="C35" s="42"/>
      <c r="D35" s="39"/>
      <c r="E35" s="150">
        <f t="shared" si="0"/>
        <v>0</v>
      </c>
      <c r="F35" s="150"/>
      <c r="G35" s="43"/>
      <c r="H35" s="43"/>
      <c r="I35" s="43"/>
      <c r="J35" s="13"/>
      <c r="N35" s="84" t="b">
        <v>0</v>
      </c>
      <c r="O35" s="84" t="b">
        <v>0</v>
      </c>
      <c r="P35" s="84" t="b">
        <v>0</v>
      </c>
      <c r="Q35" s="85" t="str">
        <f t="shared" si="1"/>
        <v/>
      </c>
      <c r="R35" s="85" t="str">
        <f t="shared" si="2"/>
        <v/>
      </c>
      <c r="S35" s="85" t="str">
        <f t="shared" si="3"/>
        <v/>
      </c>
      <c r="T35" s="84"/>
      <c r="U35" s="84">
        <f t="shared" si="4"/>
        <v>0</v>
      </c>
      <c r="V35" s="84">
        <f t="shared" si="5"/>
        <v>0</v>
      </c>
    </row>
    <row r="36" spans="1:22">
      <c r="A36" s="137" t="s">
        <v>67</v>
      </c>
      <c r="B36" s="137"/>
      <c r="C36" s="42"/>
      <c r="D36" s="39"/>
      <c r="E36" s="150">
        <f t="shared" si="0"/>
        <v>0</v>
      </c>
      <c r="F36" s="150"/>
      <c r="G36" s="43"/>
      <c r="H36" s="43"/>
      <c r="I36" s="43"/>
      <c r="J36" s="13"/>
      <c r="N36" s="84" t="b">
        <v>0</v>
      </c>
      <c r="O36" s="84" t="b">
        <v>0</v>
      </c>
      <c r="P36" s="84" t="b">
        <v>0</v>
      </c>
      <c r="Q36" s="85" t="str">
        <f t="shared" si="1"/>
        <v/>
      </c>
      <c r="R36" s="85" t="str">
        <f t="shared" si="2"/>
        <v/>
      </c>
      <c r="S36" s="85" t="str">
        <f t="shared" si="3"/>
        <v/>
      </c>
      <c r="T36" s="84"/>
      <c r="U36" s="84">
        <f t="shared" si="4"/>
        <v>0</v>
      </c>
      <c r="V36" s="84">
        <f t="shared" si="5"/>
        <v>0</v>
      </c>
    </row>
    <row r="37" spans="1:22">
      <c r="A37" s="137" t="s">
        <v>68</v>
      </c>
      <c r="B37" s="137"/>
      <c r="C37" s="42"/>
      <c r="D37" s="39"/>
      <c r="E37" s="150">
        <f t="shared" si="0"/>
        <v>0</v>
      </c>
      <c r="F37" s="150"/>
      <c r="G37" s="43"/>
      <c r="H37" s="43"/>
      <c r="I37" s="43"/>
      <c r="J37" s="13"/>
      <c r="N37" s="84" t="b">
        <v>0</v>
      </c>
      <c r="O37" s="84" t="b">
        <v>0</v>
      </c>
      <c r="P37" s="84" t="b">
        <v>0</v>
      </c>
      <c r="Q37" s="85" t="str">
        <f t="shared" si="1"/>
        <v/>
      </c>
      <c r="R37" s="85" t="str">
        <f t="shared" si="2"/>
        <v/>
      </c>
      <c r="S37" s="85" t="str">
        <f t="shared" si="3"/>
        <v/>
      </c>
      <c r="T37" s="84"/>
      <c r="U37" s="84">
        <f t="shared" si="4"/>
        <v>0</v>
      </c>
      <c r="V37" s="84">
        <f t="shared" si="5"/>
        <v>0</v>
      </c>
    </row>
    <row r="38" spans="1:22">
      <c r="A38" s="137" t="s">
        <v>69</v>
      </c>
      <c r="B38" s="137"/>
      <c r="C38" s="42"/>
      <c r="D38" s="39"/>
      <c r="E38" s="150">
        <f t="shared" si="0"/>
        <v>0</v>
      </c>
      <c r="F38" s="150"/>
      <c r="G38" s="43"/>
      <c r="H38" s="43"/>
      <c r="I38" s="43"/>
      <c r="J38" s="13"/>
      <c r="N38" s="84" t="b">
        <v>0</v>
      </c>
      <c r="O38" s="84" t="b">
        <v>0</v>
      </c>
      <c r="P38" s="84" t="b">
        <v>0</v>
      </c>
      <c r="Q38" s="85" t="str">
        <f t="shared" si="1"/>
        <v/>
      </c>
      <c r="R38" s="85" t="str">
        <f t="shared" si="2"/>
        <v/>
      </c>
      <c r="S38" s="85" t="str">
        <f t="shared" si="3"/>
        <v/>
      </c>
      <c r="T38" s="84"/>
      <c r="U38" s="84">
        <f t="shared" si="4"/>
        <v>0</v>
      </c>
      <c r="V38" s="84">
        <f t="shared" si="5"/>
        <v>0</v>
      </c>
    </row>
    <row r="39" spans="1:22">
      <c r="A39" s="137" t="s">
        <v>70</v>
      </c>
      <c r="B39" s="137"/>
      <c r="C39" s="42"/>
      <c r="D39" s="39"/>
      <c r="E39" s="150">
        <f t="shared" si="0"/>
        <v>0</v>
      </c>
      <c r="F39" s="150"/>
      <c r="G39" s="43"/>
      <c r="H39" s="43"/>
      <c r="I39" s="43"/>
      <c r="J39" s="13"/>
      <c r="N39" s="84" t="b">
        <v>0</v>
      </c>
      <c r="O39" s="84" t="b">
        <v>0</v>
      </c>
      <c r="P39" s="84" t="b">
        <v>0</v>
      </c>
      <c r="Q39" s="85" t="str">
        <f t="shared" si="1"/>
        <v/>
      </c>
      <c r="R39" s="85" t="str">
        <f t="shared" si="2"/>
        <v/>
      </c>
      <c r="S39" s="85" t="str">
        <f t="shared" si="3"/>
        <v/>
      </c>
      <c r="T39" s="84"/>
      <c r="U39" s="84">
        <f t="shared" si="4"/>
        <v>0</v>
      </c>
      <c r="V39" s="84">
        <f t="shared" si="5"/>
        <v>0</v>
      </c>
    </row>
    <row r="40" spans="1:22">
      <c r="A40" s="137" t="s">
        <v>71</v>
      </c>
      <c r="B40" s="137"/>
      <c r="C40" s="42"/>
      <c r="D40" s="39"/>
      <c r="E40" s="150">
        <f t="shared" si="0"/>
        <v>0</v>
      </c>
      <c r="F40" s="150"/>
      <c r="G40" s="43"/>
      <c r="H40" s="43"/>
      <c r="I40" s="43"/>
      <c r="J40" s="13"/>
      <c r="N40" s="84" t="b">
        <v>0</v>
      </c>
      <c r="O40" s="84" t="b">
        <v>0</v>
      </c>
      <c r="P40" s="84" t="b">
        <v>0</v>
      </c>
      <c r="Q40" s="85" t="str">
        <f t="shared" si="1"/>
        <v/>
      </c>
      <c r="R40" s="85" t="str">
        <f t="shared" si="2"/>
        <v/>
      </c>
      <c r="S40" s="85" t="str">
        <f t="shared" si="3"/>
        <v/>
      </c>
      <c r="T40" s="84"/>
      <c r="U40" s="84">
        <f t="shared" si="4"/>
        <v>0</v>
      </c>
      <c r="V40" s="84">
        <f t="shared" si="5"/>
        <v>0</v>
      </c>
    </row>
    <row r="41" spans="1:22" ht="30" customHeight="1">
      <c r="A41" s="44" t="s">
        <v>72</v>
      </c>
      <c r="B41" s="45"/>
      <c r="C41" s="42"/>
      <c r="D41" s="39"/>
      <c r="E41" s="150">
        <f t="shared" si="0"/>
        <v>0</v>
      </c>
      <c r="F41" s="150"/>
      <c r="G41" s="69"/>
      <c r="H41" s="43"/>
      <c r="I41" s="43"/>
      <c r="J41" s="13"/>
      <c r="N41" s="84" t="b">
        <v>0</v>
      </c>
      <c r="O41" s="84" t="b">
        <v>0</v>
      </c>
      <c r="P41" s="84" t="b">
        <v>0</v>
      </c>
      <c r="Q41" s="85" t="str">
        <f t="shared" si="1"/>
        <v/>
      </c>
      <c r="R41" s="85" t="str">
        <f t="shared" si="2"/>
        <v/>
      </c>
      <c r="S41" s="85" t="str">
        <f t="shared" si="3"/>
        <v/>
      </c>
      <c r="T41" s="84"/>
      <c r="U41" s="84">
        <f t="shared" si="4"/>
        <v>0</v>
      </c>
      <c r="V41" s="84">
        <f t="shared" si="5"/>
        <v>0</v>
      </c>
    </row>
    <row r="42" spans="1:22" ht="28.5" customHeight="1">
      <c r="A42" s="44" t="s">
        <v>72</v>
      </c>
      <c r="B42" s="45"/>
      <c r="C42" s="42"/>
      <c r="D42" s="39"/>
      <c r="E42" s="150">
        <f t="shared" si="0"/>
        <v>0</v>
      </c>
      <c r="F42" s="150"/>
      <c r="G42" s="43"/>
      <c r="H42" s="43"/>
      <c r="I42" s="43"/>
      <c r="J42" s="13"/>
      <c r="N42" s="84" t="b">
        <v>0</v>
      </c>
      <c r="O42" s="84" t="b">
        <v>0</v>
      </c>
      <c r="P42" s="84" t="b">
        <v>0</v>
      </c>
      <c r="Q42" s="85" t="str">
        <f t="shared" si="1"/>
        <v/>
      </c>
      <c r="R42" s="85" t="str">
        <f t="shared" si="2"/>
        <v/>
      </c>
      <c r="S42" s="85" t="str">
        <f t="shared" si="3"/>
        <v/>
      </c>
      <c r="T42" s="84"/>
      <c r="U42" s="84">
        <f t="shared" si="4"/>
        <v>0</v>
      </c>
      <c r="V42" s="84">
        <f t="shared" si="5"/>
        <v>0</v>
      </c>
    </row>
    <row r="43" spans="1:22" ht="33.6" customHeight="1">
      <c r="A43" s="44" t="s">
        <v>72</v>
      </c>
      <c r="B43" s="45"/>
      <c r="C43" s="42"/>
      <c r="D43" s="39"/>
      <c r="E43" s="150">
        <f t="shared" si="0"/>
        <v>0</v>
      </c>
      <c r="F43" s="150"/>
      <c r="G43" s="68"/>
      <c r="H43" s="43"/>
      <c r="I43" s="68"/>
      <c r="J43" s="13"/>
      <c r="N43" s="84" t="b">
        <v>0</v>
      </c>
      <c r="O43" s="84" t="b">
        <v>0</v>
      </c>
      <c r="P43" s="84" t="b">
        <v>0</v>
      </c>
      <c r="Q43" s="85" t="str">
        <f t="shared" si="1"/>
        <v/>
      </c>
      <c r="R43" s="85" t="str">
        <f t="shared" si="2"/>
        <v/>
      </c>
      <c r="S43" s="85" t="str">
        <f t="shared" si="3"/>
        <v/>
      </c>
      <c r="T43" s="84"/>
      <c r="U43" s="84">
        <f t="shared" si="4"/>
        <v>0</v>
      </c>
      <c r="V43" s="84">
        <f t="shared" si="5"/>
        <v>0</v>
      </c>
    </row>
    <row r="44" spans="1:22" ht="33.950000000000003" customHeight="1">
      <c r="A44" s="44" t="s">
        <v>72</v>
      </c>
      <c r="B44" s="45"/>
      <c r="C44" s="42"/>
      <c r="D44" s="39"/>
      <c r="E44" s="150">
        <f t="shared" si="0"/>
        <v>0</v>
      </c>
      <c r="F44" s="150"/>
      <c r="G44" s="43"/>
      <c r="H44" s="43"/>
      <c r="I44" s="43"/>
      <c r="J44" s="13"/>
      <c r="N44" s="84" t="b">
        <v>0</v>
      </c>
      <c r="O44" s="84" t="b">
        <v>0</v>
      </c>
      <c r="P44" s="84" t="b">
        <v>0</v>
      </c>
      <c r="Q44" s="85" t="str">
        <f t="shared" si="1"/>
        <v/>
      </c>
      <c r="R44" s="85" t="str">
        <f t="shared" si="2"/>
        <v/>
      </c>
      <c r="S44" s="85" t="str">
        <f t="shared" si="3"/>
        <v/>
      </c>
      <c r="T44" s="84"/>
      <c r="U44" s="84">
        <f t="shared" si="4"/>
        <v>0</v>
      </c>
      <c r="V44" s="84">
        <f t="shared" si="5"/>
        <v>0</v>
      </c>
    </row>
    <row r="45" spans="1:22">
      <c r="A45" s="12"/>
      <c r="B45" s="12"/>
      <c r="C45" s="12"/>
      <c r="D45" s="12"/>
      <c r="E45" s="12"/>
      <c r="F45" s="12"/>
      <c r="G45" s="12"/>
      <c r="H45" s="12"/>
      <c r="I45" s="12"/>
      <c r="J45" s="13"/>
      <c r="N45" s="84"/>
      <c r="O45" s="86" t="s">
        <v>73</v>
      </c>
      <c r="P45" s="84"/>
      <c r="Q45" s="87">
        <f>MIN(Q24:Q44)</f>
        <v>0</v>
      </c>
      <c r="R45" s="87">
        <f t="shared" ref="R45:S45" si="6">MIN(R24:R44)</f>
        <v>0</v>
      </c>
      <c r="S45" s="87">
        <f t="shared" si="6"/>
        <v>0</v>
      </c>
      <c r="T45" s="84"/>
      <c r="U45" s="84"/>
      <c r="V45" s="84"/>
    </row>
    <row r="46" spans="1:22" ht="20.100000000000001">
      <c r="A46" s="113" t="s">
        <v>74</v>
      </c>
      <c r="B46" s="114"/>
      <c r="C46" s="114"/>
      <c r="D46" s="114"/>
      <c r="E46" s="114"/>
      <c r="F46" s="114"/>
      <c r="G46" s="114"/>
      <c r="H46" s="114"/>
      <c r="I46" s="114"/>
      <c r="J46" s="115"/>
      <c r="N46" s="84"/>
      <c r="O46" s="86" t="s">
        <v>75</v>
      </c>
      <c r="P46" s="84"/>
      <c r="Q46" s="88">
        <f>MAX(Q24:Q44)</f>
        <v>0</v>
      </c>
      <c r="R46" s="88">
        <f t="shared" ref="R46:S46" si="7">MAX(R24:R44)</f>
        <v>0</v>
      </c>
      <c r="S46" s="88">
        <f t="shared" si="7"/>
        <v>0</v>
      </c>
      <c r="T46" s="84"/>
      <c r="U46" s="84"/>
      <c r="V46" s="84"/>
    </row>
    <row r="47" spans="1:22" ht="46.7" customHeight="1">
      <c r="A47" s="198" t="s">
        <v>76</v>
      </c>
      <c r="B47" s="198"/>
      <c r="C47" s="198"/>
      <c r="D47" s="198"/>
      <c r="E47" s="198"/>
      <c r="F47" s="198"/>
      <c r="G47" s="198"/>
      <c r="H47" s="198"/>
      <c r="I47" s="198"/>
      <c r="J47" s="198"/>
      <c r="Q47" s="20"/>
      <c r="R47" s="20"/>
      <c r="S47" s="20"/>
    </row>
    <row r="48" spans="1:22" ht="20.100000000000001" customHeight="1">
      <c r="A48" s="151"/>
      <c r="B48" s="151"/>
      <c r="C48" s="151"/>
      <c r="D48" s="151"/>
      <c r="E48" s="151"/>
      <c r="F48" s="151"/>
      <c r="G48" s="151"/>
      <c r="H48" s="151"/>
      <c r="I48" s="151"/>
      <c r="J48" s="151"/>
      <c r="Q48" s="20"/>
      <c r="R48" s="20"/>
      <c r="S48" s="20"/>
    </row>
    <row r="49" spans="1:30" ht="15" customHeight="1">
      <c r="A49" s="12"/>
      <c r="B49" s="143" t="s">
        <v>77</v>
      </c>
      <c r="C49" s="143"/>
      <c r="D49" s="47" t="s">
        <v>78</v>
      </c>
      <c r="E49" s="47" t="s">
        <v>79</v>
      </c>
      <c r="F49" s="47" t="s">
        <v>80</v>
      </c>
      <c r="G49" s="12"/>
      <c r="H49" s="12"/>
      <c r="I49" s="12"/>
      <c r="J49" s="13"/>
      <c r="Q49" s="20"/>
      <c r="R49" s="20"/>
      <c r="S49" s="20"/>
    </row>
    <row r="50" spans="1:30">
      <c r="A50" s="12"/>
      <c r="B50" s="196" t="s">
        <v>81</v>
      </c>
      <c r="C50" s="196"/>
      <c r="D50" s="42"/>
      <c r="E50" s="75"/>
      <c r="F50" s="40">
        <f>IFERROR(D50*E50,0)</f>
        <v>0</v>
      </c>
      <c r="G50" s="12"/>
      <c r="H50" s="12"/>
      <c r="I50" s="12"/>
      <c r="J50" s="13"/>
      <c r="Q50" s="17"/>
      <c r="R50" s="17"/>
      <c r="S50" s="17"/>
    </row>
    <row r="51" spans="1:30" ht="14.45" customHeight="1">
      <c r="A51" s="12"/>
      <c r="B51" s="196" t="s">
        <v>82</v>
      </c>
      <c r="C51" s="196"/>
      <c r="D51" s="42"/>
      <c r="E51" s="75"/>
      <c r="F51" s="40">
        <f>IFERROR(D51*E51,0)</f>
        <v>0</v>
      </c>
      <c r="G51" s="12"/>
      <c r="H51" s="12"/>
      <c r="I51" s="12"/>
      <c r="J51" s="13"/>
      <c r="Q51" s="17"/>
      <c r="R51" s="17"/>
      <c r="S51" s="17"/>
    </row>
    <row r="52" spans="1:30" ht="14.45" customHeight="1">
      <c r="A52" s="12"/>
      <c r="B52" s="196" t="s">
        <v>83</v>
      </c>
      <c r="C52" s="196"/>
      <c r="D52" s="42"/>
      <c r="E52" s="75"/>
      <c r="F52" s="40">
        <f t="shared" ref="F52:F53" si="8">IFERROR(D52*E52,0)</f>
        <v>0</v>
      </c>
      <c r="G52" s="12"/>
      <c r="H52" s="12"/>
      <c r="I52" s="12"/>
      <c r="J52" s="13"/>
      <c r="Q52" s="17"/>
      <c r="R52" s="17"/>
      <c r="S52" s="17"/>
    </row>
    <row r="53" spans="1:30" ht="14.45" customHeight="1">
      <c r="A53" s="12"/>
      <c r="B53" s="196" t="s">
        <v>84</v>
      </c>
      <c r="C53" s="196"/>
      <c r="D53" s="42"/>
      <c r="E53" s="75"/>
      <c r="F53" s="40">
        <f t="shared" si="8"/>
        <v>0</v>
      </c>
      <c r="G53" s="12"/>
      <c r="H53" s="12"/>
      <c r="I53" s="12"/>
      <c r="J53" s="13"/>
      <c r="Q53" s="17"/>
      <c r="R53" s="17"/>
      <c r="S53" s="17"/>
    </row>
    <row r="54" spans="1:30">
      <c r="A54" s="12"/>
      <c r="B54" s="197" t="s">
        <v>85</v>
      </c>
      <c r="C54" s="197"/>
      <c r="D54" s="74"/>
      <c r="E54" s="74"/>
      <c r="F54" s="41">
        <f>SUM(F50:F53)</f>
        <v>0</v>
      </c>
      <c r="G54" s="12"/>
      <c r="H54" s="12"/>
      <c r="I54" s="12"/>
      <c r="J54" s="13"/>
      <c r="Q54" s="17"/>
      <c r="R54" s="17"/>
      <c r="S54" s="17"/>
    </row>
    <row r="55" spans="1:30">
      <c r="A55" s="12"/>
      <c r="B55" s="12"/>
      <c r="C55" s="12"/>
      <c r="D55" s="12"/>
      <c r="E55" s="12"/>
      <c r="F55" s="12"/>
      <c r="G55" s="12"/>
      <c r="H55" s="12"/>
      <c r="I55" s="12"/>
      <c r="J55" s="13"/>
    </row>
    <row r="56" spans="1:30" ht="20.100000000000001">
      <c r="A56" s="199" t="s">
        <v>44</v>
      </c>
      <c r="B56" s="199"/>
      <c r="C56" s="199"/>
      <c r="D56" s="199"/>
      <c r="E56" s="199"/>
      <c r="F56" s="199"/>
      <c r="G56" s="199"/>
      <c r="H56" s="199"/>
      <c r="I56" s="199"/>
      <c r="J56" s="199"/>
    </row>
    <row r="57" spans="1:30" ht="21" customHeight="1">
      <c r="A57" s="163" t="s">
        <v>86</v>
      </c>
      <c r="B57" s="164"/>
      <c r="C57" s="164"/>
      <c r="D57" s="164"/>
      <c r="E57" s="164"/>
      <c r="F57" s="164"/>
      <c r="G57" s="164"/>
      <c r="H57" s="164"/>
      <c r="I57" s="164"/>
      <c r="J57" s="165"/>
    </row>
    <row r="58" spans="1:30" ht="77.099999999999994" customHeight="1">
      <c r="A58" s="176" t="s">
        <v>87</v>
      </c>
      <c r="B58" s="177"/>
      <c r="C58" s="177"/>
      <c r="D58" s="177"/>
      <c r="E58" s="177"/>
      <c r="F58" s="177"/>
      <c r="G58" s="177"/>
      <c r="H58" s="177"/>
      <c r="I58" s="177"/>
      <c r="J58" s="177"/>
    </row>
    <row r="59" spans="1:30" ht="12.6" customHeight="1">
      <c r="A59" s="150"/>
      <c r="B59" s="150"/>
      <c r="C59" s="150"/>
      <c r="D59" s="150"/>
      <c r="E59" s="150"/>
      <c r="F59" s="150"/>
      <c r="G59" s="150"/>
      <c r="H59" s="150"/>
      <c r="I59" s="150"/>
      <c r="J59" s="150"/>
    </row>
    <row r="60" spans="1:30" s="4" customFormat="1" ht="16.7" customHeight="1">
      <c r="A60" s="191"/>
      <c r="B60" s="191"/>
      <c r="C60" s="188" t="s">
        <v>88</v>
      </c>
      <c r="D60" s="188"/>
      <c r="E60" s="188" t="s">
        <v>89</v>
      </c>
      <c r="F60" s="188"/>
      <c r="G60" s="188" t="s">
        <v>90</v>
      </c>
      <c r="H60" s="188"/>
      <c r="I60" s="12"/>
      <c r="J60" s="189"/>
      <c r="K60" s="21"/>
      <c r="L60" s="21"/>
      <c r="M60" s="21"/>
      <c r="N60" s="21"/>
      <c r="O60" s="21"/>
      <c r="P60" s="21"/>
      <c r="Q60" s="21"/>
      <c r="R60" s="21"/>
      <c r="S60" s="21"/>
      <c r="T60" s="21"/>
      <c r="U60" s="21"/>
      <c r="V60" s="21"/>
      <c r="W60" s="21"/>
      <c r="X60" s="21"/>
      <c r="Y60" s="21"/>
      <c r="Z60" s="21"/>
      <c r="AA60" s="21"/>
      <c r="AB60" s="21"/>
      <c r="AC60" s="21"/>
      <c r="AD60" s="21"/>
    </row>
    <row r="61" spans="1:30">
      <c r="A61" s="197" t="s">
        <v>91</v>
      </c>
      <c r="B61" s="197"/>
      <c r="C61" s="190" t="s">
        <v>92</v>
      </c>
      <c r="D61" s="190"/>
      <c r="E61" s="190" t="s">
        <v>93</v>
      </c>
      <c r="F61" s="190"/>
      <c r="G61" s="190" t="s">
        <v>93</v>
      </c>
      <c r="H61" s="190"/>
      <c r="I61" s="12"/>
      <c r="J61" s="189"/>
    </row>
    <row r="62" spans="1:30" ht="14.45" customHeight="1">
      <c r="A62" s="187"/>
      <c r="B62" s="187"/>
      <c r="C62" s="67" t="s">
        <v>94</v>
      </c>
      <c r="D62" s="34" t="s">
        <v>95</v>
      </c>
      <c r="E62" s="33" t="s">
        <v>94</v>
      </c>
      <c r="F62" s="34" t="s">
        <v>95</v>
      </c>
      <c r="G62" s="33" t="s">
        <v>94</v>
      </c>
      <c r="H62" s="34" t="s">
        <v>95</v>
      </c>
      <c r="I62" s="12"/>
      <c r="J62" s="189"/>
    </row>
    <row r="63" spans="1:30">
      <c r="A63" s="192" t="s">
        <v>50</v>
      </c>
      <c r="B63" s="192"/>
      <c r="C63" s="61">
        <v>162</v>
      </c>
      <c r="D63" s="62">
        <v>242</v>
      </c>
      <c r="E63" s="61">
        <v>148</v>
      </c>
      <c r="F63" s="62">
        <v>438</v>
      </c>
      <c r="G63" s="61">
        <v>132</v>
      </c>
      <c r="H63" s="62">
        <v>170</v>
      </c>
      <c r="I63" s="12"/>
      <c r="J63" s="189"/>
      <c r="N63" s="84" t="s">
        <v>96</v>
      </c>
      <c r="O63" s="84"/>
      <c r="P63" s="84" t="s">
        <v>97</v>
      </c>
      <c r="Q63" s="84"/>
    </row>
    <row r="64" spans="1:30" ht="14.45" customHeight="1">
      <c r="A64" s="192" t="s">
        <v>51</v>
      </c>
      <c r="B64" s="192"/>
      <c r="C64" s="61">
        <f>587/130*$P$15</f>
        <v>0</v>
      </c>
      <c r="D64" s="62">
        <f>561/41*$P$15</f>
        <v>0</v>
      </c>
      <c r="E64" s="61">
        <f>(C64*N64)-C64</f>
        <v>0</v>
      </c>
      <c r="F64" s="62">
        <f>(O64*D64)-D64</f>
        <v>0</v>
      </c>
      <c r="G64" s="61">
        <f>(P64*C64)-C64</f>
        <v>0</v>
      </c>
      <c r="H64" s="62">
        <f>(810/41*$P$15)-D64</f>
        <v>0</v>
      </c>
      <c r="I64" s="12"/>
      <c r="J64" s="189"/>
      <c r="K64" s="15" t="s">
        <v>98</v>
      </c>
      <c r="N64" s="84">
        <f>899/587</f>
        <v>1.5315161839863713</v>
      </c>
      <c r="O64" s="84">
        <f>1056/561</f>
        <v>1.8823529411764706</v>
      </c>
      <c r="P64" s="84">
        <f>810/560</f>
        <v>1.4464285714285714</v>
      </c>
      <c r="Q64" s="84">
        <f>1170/170*130/587</f>
        <v>1.524200821725624</v>
      </c>
      <c r="Y64" s="18"/>
    </row>
    <row r="65" spans="1:17" ht="14.45" customHeight="1">
      <c r="A65" s="192" t="s">
        <v>52</v>
      </c>
      <c r="B65" s="192"/>
      <c r="C65" s="61">
        <f>80/130*$P$15</f>
        <v>0</v>
      </c>
      <c r="D65" s="62">
        <f>201/41*$P$15</f>
        <v>0</v>
      </c>
      <c r="E65" s="61">
        <f>(N65*C65)-C65</f>
        <v>0</v>
      </c>
      <c r="F65" s="62">
        <f>(O65*D65)-D65</f>
        <v>0</v>
      </c>
      <c r="G65" s="61">
        <f>(176/41*$P$15)-D65</f>
        <v>0</v>
      </c>
      <c r="H65" s="62">
        <f>(106/170*$P$15)-C65</f>
        <v>0</v>
      </c>
      <c r="I65" s="12"/>
      <c r="J65" s="189"/>
      <c r="K65" s="15" t="s">
        <v>98</v>
      </c>
      <c r="N65" s="84">
        <f>156/80</f>
        <v>1.95</v>
      </c>
      <c r="O65" s="84">
        <f>560/201</f>
        <v>2.7860696517412937</v>
      </c>
      <c r="P65" s="84">
        <f>176/201</f>
        <v>0.87562189054726369</v>
      </c>
      <c r="Q65" s="84">
        <f>106/80</f>
        <v>1.325</v>
      </c>
    </row>
    <row r="66" spans="1:17" ht="14.45" customHeight="1">
      <c r="A66" s="194" t="s">
        <v>99</v>
      </c>
      <c r="B66" s="194"/>
      <c r="C66" s="61">
        <f>SUM(C63:C65)</f>
        <v>162</v>
      </c>
      <c r="D66" s="62">
        <f t="shared" ref="D66:G66" si="9">SUM(D63:D65)</f>
        <v>242</v>
      </c>
      <c r="E66" s="61">
        <f t="shared" si="9"/>
        <v>148</v>
      </c>
      <c r="F66" s="62">
        <f t="shared" si="9"/>
        <v>438</v>
      </c>
      <c r="G66" s="61">
        <f t="shared" si="9"/>
        <v>132</v>
      </c>
      <c r="H66" s="62">
        <f>SUM(H63:H65)</f>
        <v>170</v>
      </c>
      <c r="I66" s="12"/>
      <c r="J66" s="189"/>
    </row>
    <row r="67" spans="1:17">
      <c r="A67" s="147"/>
      <c r="B67" s="148"/>
      <c r="C67" s="148"/>
      <c r="D67" s="148"/>
      <c r="E67" s="148"/>
      <c r="F67" s="148"/>
      <c r="G67" s="148"/>
      <c r="H67" s="149"/>
      <c r="I67" s="12"/>
      <c r="J67" s="189"/>
    </row>
    <row r="68" spans="1:17" ht="15.6" customHeight="1">
      <c r="A68" s="195" t="s">
        <v>100</v>
      </c>
      <c r="B68" s="195"/>
      <c r="C68" s="190" t="s">
        <v>101</v>
      </c>
      <c r="D68" s="190"/>
      <c r="E68" s="190" t="s">
        <v>100</v>
      </c>
      <c r="F68" s="190"/>
      <c r="G68" s="190" t="s">
        <v>100</v>
      </c>
      <c r="H68" s="190"/>
      <c r="I68" s="12"/>
      <c r="J68" s="189"/>
    </row>
    <row r="69" spans="1:17">
      <c r="A69" s="187"/>
      <c r="B69" s="187"/>
      <c r="C69" s="35" t="s">
        <v>94</v>
      </c>
      <c r="D69" s="36" t="s">
        <v>95</v>
      </c>
      <c r="E69" s="35" t="s">
        <v>94</v>
      </c>
      <c r="F69" s="37" t="s">
        <v>95</v>
      </c>
      <c r="G69" s="35" t="s">
        <v>94</v>
      </c>
      <c r="H69" s="34" t="s">
        <v>95</v>
      </c>
      <c r="I69" s="12"/>
      <c r="J69" s="189"/>
    </row>
    <row r="70" spans="1:17" ht="14.45" customHeight="1">
      <c r="A70" s="192" t="s">
        <v>102</v>
      </c>
      <c r="B70" s="192"/>
      <c r="C70" s="29">
        <f>IFERROR($Q$45/2080*C63,0)</f>
        <v>0</v>
      </c>
      <c r="D70" s="30">
        <f>IFERROR($Q$46/2080*D63,0)</f>
        <v>0</v>
      </c>
      <c r="E70" s="29">
        <f>IFERROR($R$45/2080*E63,0)</f>
        <v>0</v>
      </c>
      <c r="F70" s="30">
        <f>IFERROR($R$46/2080*F63,0)</f>
        <v>0</v>
      </c>
      <c r="G70" s="29">
        <f>IFERROR($S$45/2080*G63,0)</f>
        <v>0</v>
      </c>
      <c r="H70" s="30">
        <f>IFERROR($S$46/2080*H63,0)</f>
        <v>0</v>
      </c>
      <c r="I70" s="12"/>
      <c r="J70" s="189"/>
    </row>
    <row r="71" spans="1:17" ht="14.45" customHeight="1">
      <c r="A71" s="192" t="s">
        <v>103</v>
      </c>
      <c r="B71" s="192"/>
      <c r="C71" s="29">
        <v>0</v>
      </c>
      <c r="D71" s="30">
        <v>0</v>
      </c>
      <c r="E71" s="29">
        <f>IFERROR(($R$45/2080*E64)+F54,0)</f>
        <v>0</v>
      </c>
      <c r="F71" s="30">
        <f>IFERROR(($R$46/2080*F64)+F54,0)</f>
        <v>0</v>
      </c>
      <c r="G71" s="29">
        <f>IFERROR(($S$45/2080*G64)+F54,0)</f>
        <v>0</v>
      </c>
      <c r="H71" s="30">
        <f>IFERROR(($S$46/2080*H64)+F54,0)</f>
        <v>0</v>
      </c>
      <c r="I71" s="12"/>
      <c r="J71" s="189"/>
    </row>
    <row r="72" spans="1:17">
      <c r="A72" s="196" t="s">
        <v>52</v>
      </c>
      <c r="B72" s="196"/>
      <c r="C72" s="29">
        <v>0</v>
      </c>
      <c r="D72" s="30">
        <v>0</v>
      </c>
      <c r="E72" s="29">
        <f>IFERROR($R$45/2080*E65,0)</f>
        <v>0</v>
      </c>
      <c r="F72" s="30">
        <f>IFERROR($R$46/2080*F65,0)</f>
        <v>0</v>
      </c>
      <c r="G72" s="29">
        <f>IFERROR($S$45/2080*G65,0)</f>
        <v>0</v>
      </c>
      <c r="H72" s="30">
        <f>IFERROR($S$45/2080*H65,0)</f>
        <v>0</v>
      </c>
      <c r="I72" s="12"/>
      <c r="J72" s="189"/>
    </row>
    <row r="73" spans="1:17" ht="14.45" customHeight="1">
      <c r="A73" s="193" t="s">
        <v>104</v>
      </c>
      <c r="B73" s="193"/>
      <c r="C73" s="31">
        <f>SUM(C70:C72)</f>
        <v>0</v>
      </c>
      <c r="D73" s="32">
        <f>SUM(D70:D72)</f>
        <v>0</v>
      </c>
      <c r="E73" s="31">
        <f>SUM(E70:E72)</f>
        <v>0</v>
      </c>
      <c r="F73" s="32">
        <f>SUM(F70:F72)</f>
        <v>0</v>
      </c>
      <c r="G73" s="31">
        <f>SUM(G70:H72)</f>
        <v>0</v>
      </c>
      <c r="H73" s="32">
        <f>SUM(H70:J72)</f>
        <v>0</v>
      </c>
      <c r="I73" s="12"/>
      <c r="J73" s="189"/>
    </row>
    <row r="74" spans="1:17">
      <c r="A74" s="97"/>
      <c r="B74" s="97"/>
      <c r="C74" s="144"/>
      <c r="D74" s="145"/>
      <c r="E74" s="145"/>
      <c r="F74" s="145"/>
      <c r="G74" s="145"/>
      <c r="H74" s="146"/>
      <c r="I74" s="12"/>
      <c r="J74" s="189"/>
    </row>
    <row r="75" spans="1:17" ht="14.45" customHeight="1">
      <c r="A75" s="97"/>
      <c r="B75" s="97"/>
      <c r="C75" s="154" t="s">
        <v>105</v>
      </c>
      <c r="D75" s="155"/>
      <c r="E75" s="29">
        <f t="shared" ref="E75:H76" si="10">IFERROR(E71/$P$15,0)</f>
        <v>0</v>
      </c>
      <c r="F75" s="30">
        <f t="shared" si="10"/>
        <v>0</v>
      </c>
      <c r="G75" s="29">
        <f t="shared" si="10"/>
        <v>0</v>
      </c>
      <c r="H75" s="30">
        <f t="shared" si="10"/>
        <v>0</v>
      </c>
      <c r="I75" s="12"/>
      <c r="J75" s="189"/>
    </row>
    <row r="76" spans="1:17" ht="14.45" customHeight="1">
      <c r="A76" s="97"/>
      <c r="B76" s="97"/>
      <c r="C76" s="156" t="s">
        <v>106</v>
      </c>
      <c r="D76" s="157"/>
      <c r="E76" s="29">
        <f t="shared" si="10"/>
        <v>0</v>
      </c>
      <c r="F76" s="30">
        <f t="shared" si="10"/>
        <v>0</v>
      </c>
      <c r="G76" s="29">
        <f t="shared" si="10"/>
        <v>0</v>
      </c>
      <c r="H76" s="30">
        <f t="shared" si="10"/>
        <v>0</v>
      </c>
      <c r="I76" s="12"/>
      <c r="J76" s="189"/>
    </row>
    <row r="77" spans="1:17" ht="14.45" customHeight="1">
      <c r="A77" s="97"/>
      <c r="B77" s="97"/>
      <c r="C77" s="185" t="s">
        <v>107</v>
      </c>
      <c r="D77" s="186"/>
      <c r="E77" s="70">
        <f>SUM(E75:E76)</f>
        <v>0</v>
      </c>
      <c r="F77" s="71">
        <f>SUM(F75:F76)</f>
        <v>0</v>
      </c>
      <c r="G77" s="70">
        <f>SUM(G75:H76)</f>
        <v>0</v>
      </c>
      <c r="H77" s="71">
        <f>SUM(H75:J76)</f>
        <v>0</v>
      </c>
      <c r="I77" s="12"/>
      <c r="J77" s="189"/>
    </row>
    <row r="78" spans="1:17">
      <c r="A78" s="97"/>
      <c r="B78" s="97"/>
      <c r="C78" s="12"/>
      <c r="D78" s="12"/>
      <c r="E78" s="12"/>
      <c r="F78" s="12"/>
      <c r="G78" s="12"/>
      <c r="H78" s="12"/>
      <c r="I78" s="12"/>
      <c r="J78" s="189"/>
    </row>
    <row r="79" spans="1:17" ht="47.1" customHeight="1">
      <c r="A79" s="136"/>
      <c r="B79" s="136"/>
      <c r="C79" s="136"/>
      <c r="D79" s="136"/>
      <c r="E79" s="136"/>
      <c r="F79" s="136"/>
      <c r="G79" s="136"/>
      <c r="H79" s="136"/>
      <c r="I79" s="136"/>
      <c r="J79" s="136"/>
    </row>
  </sheetData>
  <sheetProtection algorithmName="SHA-512" hashValue="wsyOzJl2FxuuUiIYMtNWgQ7XoVo9neMWHWzmWRIHhNtO1mriwSmQTLuZvvLUrwEUiSaxoMuHYIux+DU/O81FSw==" saltValue="QqHSV36Ucaq7Gcb69TFHWw==" spinCount="100000" sheet="1" objects="1" scenarios="1"/>
  <mergeCells count="116">
    <mergeCell ref="E24:F24"/>
    <mergeCell ref="E25:F25"/>
    <mergeCell ref="B53:C53"/>
    <mergeCell ref="B54:C54"/>
    <mergeCell ref="E29:F29"/>
    <mergeCell ref="A56:J56"/>
    <mergeCell ref="A46:J46"/>
    <mergeCell ref="B50:C50"/>
    <mergeCell ref="E37:F37"/>
    <mergeCell ref="E38:F38"/>
    <mergeCell ref="E39:F39"/>
    <mergeCell ref="E40:F40"/>
    <mergeCell ref="E41:F41"/>
    <mergeCell ref="E42:F42"/>
    <mergeCell ref="E43:F43"/>
    <mergeCell ref="E44:F44"/>
    <mergeCell ref="E27:F27"/>
    <mergeCell ref="A71:B71"/>
    <mergeCell ref="A72:B72"/>
    <mergeCell ref="A58:J58"/>
    <mergeCell ref="A61:B61"/>
    <mergeCell ref="A63:B63"/>
    <mergeCell ref="A57:J57"/>
    <mergeCell ref="B51:C51"/>
    <mergeCell ref="B52:C52"/>
    <mergeCell ref="A47:J47"/>
    <mergeCell ref="N22:P22"/>
    <mergeCell ref="Q22:S22"/>
    <mergeCell ref="R10:S10"/>
    <mergeCell ref="C77:D77"/>
    <mergeCell ref="A69:B69"/>
    <mergeCell ref="A62:B62"/>
    <mergeCell ref="E60:F60"/>
    <mergeCell ref="J60:J78"/>
    <mergeCell ref="G61:H61"/>
    <mergeCell ref="E61:F61"/>
    <mergeCell ref="C61:D61"/>
    <mergeCell ref="C60:D60"/>
    <mergeCell ref="G60:H60"/>
    <mergeCell ref="A60:B60"/>
    <mergeCell ref="C68:D68"/>
    <mergeCell ref="E68:F68"/>
    <mergeCell ref="G68:H68"/>
    <mergeCell ref="A74:B78"/>
    <mergeCell ref="A64:B64"/>
    <mergeCell ref="A73:B73"/>
    <mergeCell ref="A65:B65"/>
    <mergeCell ref="A66:B66"/>
    <mergeCell ref="A68:B68"/>
    <mergeCell ref="A70:B70"/>
    <mergeCell ref="A21:J21"/>
    <mergeCell ref="E23:F23"/>
    <mergeCell ref="A10:J10"/>
    <mergeCell ref="A22:B22"/>
    <mergeCell ref="A2:J2"/>
    <mergeCell ref="A3:J3"/>
    <mergeCell ref="A4:J4"/>
    <mergeCell ref="A5:J5"/>
    <mergeCell ref="A6:J6"/>
    <mergeCell ref="A7:J7"/>
    <mergeCell ref="A9:J9"/>
    <mergeCell ref="A17:J17"/>
    <mergeCell ref="F11:J11"/>
    <mergeCell ref="F14:I14"/>
    <mergeCell ref="F12:I12"/>
    <mergeCell ref="F13:I13"/>
    <mergeCell ref="G22:I22"/>
    <mergeCell ref="C22:F22"/>
    <mergeCell ref="U9:AC9"/>
    <mergeCell ref="A23:B23"/>
    <mergeCell ref="A34:B34"/>
    <mergeCell ref="C75:D75"/>
    <mergeCell ref="C76:D76"/>
    <mergeCell ref="B12:E12"/>
    <mergeCell ref="B13:E13"/>
    <mergeCell ref="B14:E14"/>
    <mergeCell ref="A11:E11"/>
    <mergeCell ref="A30:B30"/>
    <mergeCell ref="A31:B31"/>
    <mergeCell ref="A32:B32"/>
    <mergeCell ref="A28:B28"/>
    <mergeCell ref="A35:B35"/>
    <mergeCell ref="A39:B39"/>
    <mergeCell ref="A40:B40"/>
    <mergeCell ref="E30:F30"/>
    <mergeCell ref="E31:F31"/>
    <mergeCell ref="E32:F32"/>
    <mergeCell ref="E33:F33"/>
    <mergeCell ref="E34:F34"/>
    <mergeCell ref="A18:J18"/>
    <mergeCell ref="U22:V22"/>
    <mergeCell ref="A19:J19"/>
    <mergeCell ref="A1:J1"/>
    <mergeCell ref="A79:J79"/>
    <mergeCell ref="A36:B36"/>
    <mergeCell ref="A37:B37"/>
    <mergeCell ref="A16:J16"/>
    <mergeCell ref="A8:J8"/>
    <mergeCell ref="A15:I15"/>
    <mergeCell ref="B49:C49"/>
    <mergeCell ref="C74:H74"/>
    <mergeCell ref="A67:H67"/>
    <mergeCell ref="A59:J59"/>
    <mergeCell ref="A48:J48"/>
    <mergeCell ref="A33:B33"/>
    <mergeCell ref="A29:B29"/>
    <mergeCell ref="A24:B24"/>
    <mergeCell ref="E35:F35"/>
    <mergeCell ref="E36:F36"/>
    <mergeCell ref="A27:B27"/>
    <mergeCell ref="A25:B25"/>
    <mergeCell ref="A26:B26"/>
    <mergeCell ref="A38:B38"/>
    <mergeCell ref="E26:F26"/>
    <mergeCell ref="E28:F28"/>
    <mergeCell ref="A20:J20"/>
  </mergeCells>
  <conditionalFormatting sqref="A12:A14">
    <cfRule type="expression" dxfId="18" priority="2">
      <formula>$S12=1</formula>
    </cfRule>
  </conditionalFormatting>
  <conditionalFormatting sqref="C24:C44">
    <cfRule type="expression" dxfId="17" priority="6">
      <formula>$V24=1</formula>
    </cfRule>
  </conditionalFormatting>
  <conditionalFormatting sqref="G24:I44">
    <cfRule type="expression" dxfId="16" priority="3">
      <formula>$U24=1</formula>
    </cfRule>
  </conditionalFormatting>
  <conditionalFormatting sqref="J12:J14">
    <cfRule type="expression" dxfId="15" priority="1">
      <formula>$R12=1</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184150</xdr:colOff>
                    <xdr:row>22</xdr:row>
                    <xdr:rowOff>184150</xdr:rowOff>
                  </from>
                  <to>
                    <xdr:col>6</xdr:col>
                    <xdr:colOff>565150</xdr:colOff>
                    <xdr:row>24</xdr:row>
                    <xdr:rowOff>38100</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6</xdr:col>
                    <xdr:colOff>184150</xdr:colOff>
                    <xdr:row>22</xdr:row>
                    <xdr:rowOff>184150</xdr:rowOff>
                  </from>
                  <to>
                    <xdr:col>6</xdr:col>
                    <xdr:colOff>565150</xdr:colOff>
                    <xdr:row>24</xdr:row>
                    <xdr:rowOff>38100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184150</xdr:colOff>
                    <xdr:row>23</xdr:row>
                    <xdr:rowOff>184150</xdr:rowOff>
                  </from>
                  <to>
                    <xdr:col>6</xdr:col>
                    <xdr:colOff>565150</xdr:colOff>
                    <xdr:row>25</xdr:row>
                    <xdr:rowOff>38100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6</xdr:col>
                    <xdr:colOff>184150</xdr:colOff>
                    <xdr:row>23</xdr:row>
                    <xdr:rowOff>158750</xdr:rowOff>
                  </from>
                  <to>
                    <xdr:col>6</xdr:col>
                    <xdr:colOff>565150</xdr:colOff>
                    <xdr:row>25</xdr:row>
                    <xdr:rowOff>44450</xdr:rowOff>
                  </to>
                </anchor>
              </controlPr>
            </control>
          </mc:Choice>
        </mc:AlternateContent>
        <mc:AlternateContent xmlns:mc="http://schemas.openxmlformats.org/markup-compatibility/2006">
          <mc:Choice Requires="x14">
            <control shapeId="1032" r:id="rId8" name="Check Box 8">
              <controlPr locked="0" defaultSize="0" autoFill="0" autoLine="0" autoPict="0">
                <anchor moveWithCells="1">
                  <from>
                    <xdr:col>6</xdr:col>
                    <xdr:colOff>184150</xdr:colOff>
                    <xdr:row>25</xdr:row>
                    <xdr:rowOff>31750</xdr:rowOff>
                  </from>
                  <to>
                    <xdr:col>6</xdr:col>
                    <xdr:colOff>565150</xdr:colOff>
                    <xdr:row>26</xdr:row>
                    <xdr:rowOff>38100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184150</xdr:colOff>
                    <xdr:row>25</xdr:row>
                    <xdr:rowOff>184150</xdr:rowOff>
                  </from>
                  <to>
                    <xdr:col>6</xdr:col>
                    <xdr:colOff>565150</xdr:colOff>
                    <xdr:row>27</xdr:row>
                    <xdr:rowOff>38100</xdr:rowOff>
                  </to>
                </anchor>
              </controlPr>
            </control>
          </mc:Choice>
        </mc:AlternateContent>
        <mc:AlternateContent xmlns:mc="http://schemas.openxmlformats.org/markup-compatibility/2006">
          <mc:Choice Requires="x14">
            <control shapeId="1034" r:id="rId10" name="Check Box 10">
              <controlPr locked="0" defaultSize="0" autoFill="0" autoLine="0" autoPict="0">
                <anchor moveWithCells="1">
                  <from>
                    <xdr:col>6</xdr:col>
                    <xdr:colOff>184150</xdr:colOff>
                    <xdr:row>25</xdr:row>
                    <xdr:rowOff>184150</xdr:rowOff>
                  </from>
                  <to>
                    <xdr:col>6</xdr:col>
                    <xdr:colOff>565150</xdr:colOff>
                    <xdr:row>27</xdr:row>
                    <xdr:rowOff>38100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6</xdr:col>
                    <xdr:colOff>184150</xdr:colOff>
                    <xdr:row>26</xdr:row>
                    <xdr:rowOff>184150</xdr:rowOff>
                  </from>
                  <to>
                    <xdr:col>6</xdr:col>
                    <xdr:colOff>565150</xdr:colOff>
                    <xdr:row>28</xdr:row>
                    <xdr:rowOff>38100</xdr:rowOff>
                  </to>
                </anchor>
              </controlPr>
            </control>
          </mc:Choice>
        </mc:AlternateContent>
        <mc:AlternateContent xmlns:mc="http://schemas.openxmlformats.org/markup-compatibility/2006">
          <mc:Choice Requires="x14">
            <control shapeId="1036" r:id="rId12" name="Check Box 12">
              <controlPr locked="0" defaultSize="0" autoFill="0" autoLine="0" autoPict="0">
                <anchor moveWithCells="1">
                  <from>
                    <xdr:col>6</xdr:col>
                    <xdr:colOff>184150</xdr:colOff>
                    <xdr:row>26</xdr:row>
                    <xdr:rowOff>184150</xdr:rowOff>
                  </from>
                  <to>
                    <xdr:col>6</xdr:col>
                    <xdr:colOff>565150</xdr:colOff>
                    <xdr:row>28</xdr:row>
                    <xdr:rowOff>38100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6</xdr:col>
                    <xdr:colOff>184150</xdr:colOff>
                    <xdr:row>27</xdr:row>
                    <xdr:rowOff>184150</xdr:rowOff>
                  </from>
                  <to>
                    <xdr:col>6</xdr:col>
                    <xdr:colOff>565150</xdr:colOff>
                    <xdr:row>29</xdr:row>
                    <xdr:rowOff>38100</xdr:rowOff>
                  </to>
                </anchor>
              </controlPr>
            </control>
          </mc:Choice>
        </mc:AlternateContent>
        <mc:AlternateContent xmlns:mc="http://schemas.openxmlformats.org/markup-compatibility/2006">
          <mc:Choice Requires="x14">
            <control shapeId="1038" r:id="rId14" name="Check Box 14">
              <controlPr locked="0" defaultSize="0" autoFill="0" autoLine="0" autoPict="0">
                <anchor moveWithCells="1">
                  <from>
                    <xdr:col>6</xdr:col>
                    <xdr:colOff>184150</xdr:colOff>
                    <xdr:row>27</xdr:row>
                    <xdr:rowOff>184150</xdr:rowOff>
                  </from>
                  <to>
                    <xdr:col>6</xdr:col>
                    <xdr:colOff>565150</xdr:colOff>
                    <xdr:row>29</xdr:row>
                    <xdr:rowOff>38100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6</xdr:col>
                    <xdr:colOff>184150</xdr:colOff>
                    <xdr:row>28</xdr:row>
                    <xdr:rowOff>184150</xdr:rowOff>
                  </from>
                  <to>
                    <xdr:col>6</xdr:col>
                    <xdr:colOff>565150</xdr:colOff>
                    <xdr:row>30</xdr:row>
                    <xdr:rowOff>38100</xdr:rowOff>
                  </to>
                </anchor>
              </controlPr>
            </control>
          </mc:Choice>
        </mc:AlternateContent>
        <mc:AlternateContent xmlns:mc="http://schemas.openxmlformats.org/markup-compatibility/2006">
          <mc:Choice Requires="x14">
            <control shapeId="1040" r:id="rId16" name="Check Box 16">
              <controlPr locked="0" defaultSize="0" autoFill="0" autoLine="0" autoPict="0">
                <anchor moveWithCells="1">
                  <from>
                    <xdr:col>6</xdr:col>
                    <xdr:colOff>184150</xdr:colOff>
                    <xdr:row>28</xdr:row>
                    <xdr:rowOff>184150</xdr:rowOff>
                  </from>
                  <to>
                    <xdr:col>6</xdr:col>
                    <xdr:colOff>565150</xdr:colOff>
                    <xdr:row>30</xdr:row>
                    <xdr:rowOff>38100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6</xdr:col>
                    <xdr:colOff>184150</xdr:colOff>
                    <xdr:row>29</xdr:row>
                    <xdr:rowOff>184150</xdr:rowOff>
                  </from>
                  <to>
                    <xdr:col>6</xdr:col>
                    <xdr:colOff>565150</xdr:colOff>
                    <xdr:row>31</xdr:row>
                    <xdr:rowOff>31750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6</xdr:col>
                    <xdr:colOff>184150</xdr:colOff>
                    <xdr:row>30</xdr:row>
                    <xdr:rowOff>184150</xdr:rowOff>
                  </from>
                  <to>
                    <xdr:col>6</xdr:col>
                    <xdr:colOff>565150</xdr:colOff>
                    <xdr:row>32</xdr:row>
                    <xdr:rowOff>31750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6</xdr:col>
                    <xdr:colOff>184150</xdr:colOff>
                    <xdr:row>30</xdr:row>
                    <xdr:rowOff>184150</xdr:rowOff>
                  </from>
                  <to>
                    <xdr:col>6</xdr:col>
                    <xdr:colOff>565150</xdr:colOff>
                    <xdr:row>32</xdr:row>
                    <xdr:rowOff>31750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6</xdr:col>
                    <xdr:colOff>184150</xdr:colOff>
                    <xdr:row>31</xdr:row>
                    <xdr:rowOff>184150</xdr:rowOff>
                  </from>
                  <to>
                    <xdr:col>6</xdr:col>
                    <xdr:colOff>565150</xdr:colOff>
                    <xdr:row>33</xdr:row>
                    <xdr:rowOff>31750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6</xdr:col>
                    <xdr:colOff>184150</xdr:colOff>
                    <xdr:row>31</xdr:row>
                    <xdr:rowOff>184150</xdr:rowOff>
                  </from>
                  <to>
                    <xdr:col>6</xdr:col>
                    <xdr:colOff>565150</xdr:colOff>
                    <xdr:row>33</xdr:row>
                    <xdr:rowOff>31750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6</xdr:col>
                    <xdr:colOff>184150</xdr:colOff>
                    <xdr:row>32</xdr:row>
                    <xdr:rowOff>184150</xdr:rowOff>
                  </from>
                  <to>
                    <xdr:col>6</xdr:col>
                    <xdr:colOff>565150</xdr:colOff>
                    <xdr:row>34</xdr:row>
                    <xdr:rowOff>31750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6</xdr:col>
                    <xdr:colOff>184150</xdr:colOff>
                    <xdr:row>32</xdr:row>
                    <xdr:rowOff>184150</xdr:rowOff>
                  </from>
                  <to>
                    <xdr:col>6</xdr:col>
                    <xdr:colOff>565150</xdr:colOff>
                    <xdr:row>34</xdr:row>
                    <xdr:rowOff>31750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6</xdr:col>
                    <xdr:colOff>184150</xdr:colOff>
                    <xdr:row>33</xdr:row>
                    <xdr:rowOff>184150</xdr:rowOff>
                  </from>
                  <to>
                    <xdr:col>6</xdr:col>
                    <xdr:colOff>565150</xdr:colOff>
                    <xdr:row>35</xdr:row>
                    <xdr:rowOff>31750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6</xdr:col>
                    <xdr:colOff>184150</xdr:colOff>
                    <xdr:row>33</xdr:row>
                    <xdr:rowOff>184150</xdr:rowOff>
                  </from>
                  <to>
                    <xdr:col>6</xdr:col>
                    <xdr:colOff>565150</xdr:colOff>
                    <xdr:row>35</xdr:row>
                    <xdr:rowOff>31750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6</xdr:col>
                    <xdr:colOff>184150</xdr:colOff>
                    <xdr:row>34</xdr:row>
                    <xdr:rowOff>184150</xdr:rowOff>
                  </from>
                  <to>
                    <xdr:col>6</xdr:col>
                    <xdr:colOff>565150</xdr:colOff>
                    <xdr:row>36</xdr:row>
                    <xdr:rowOff>31750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6</xdr:col>
                    <xdr:colOff>184150</xdr:colOff>
                    <xdr:row>34</xdr:row>
                    <xdr:rowOff>184150</xdr:rowOff>
                  </from>
                  <to>
                    <xdr:col>6</xdr:col>
                    <xdr:colOff>565150</xdr:colOff>
                    <xdr:row>36</xdr:row>
                    <xdr:rowOff>31750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6</xdr:col>
                    <xdr:colOff>184150</xdr:colOff>
                    <xdr:row>35</xdr:row>
                    <xdr:rowOff>184150</xdr:rowOff>
                  </from>
                  <to>
                    <xdr:col>6</xdr:col>
                    <xdr:colOff>565150</xdr:colOff>
                    <xdr:row>37</xdr:row>
                    <xdr:rowOff>31750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6</xdr:col>
                    <xdr:colOff>184150</xdr:colOff>
                    <xdr:row>35</xdr:row>
                    <xdr:rowOff>184150</xdr:rowOff>
                  </from>
                  <to>
                    <xdr:col>6</xdr:col>
                    <xdr:colOff>565150</xdr:colOff>
                    <xdr:row>37</xdr:row>
                    <xdr:rowOff>31750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6</xdr:col>
                    <xdr:colOff>184150</xdr:colOff>
                    <xdr:row>36</xdr:row>
                    <xdr:rowOff>184150</xdr:rowOff>
                  </from>
                  <to>
                    <xdr:col>6</xdr:col>
                    <xdr:colOff>565150</xdr:colOff>
                    <xdr:row>38</xdr:row>
                    <xdr:rowOff>31750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6</xdr:col>
                    <xdr:colOff>184150</xdr:colOff>
                    <xdr:row>36</xdr:row>
                    <xdr:rowOff>184150</xdr:rowOff>
                  </from>
                  <to>
                    <xdr:col>6</xdr:col>
                    <xdr:colOff>565150</xdr:colOff>
                    <xdr:row>38</xdr:row>
                    <xdr:rowOff>31750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6</xdr:col>
                    <xdr:colOff>184150</xdr:colOff>
                    <xdr:row>37</xdr:row>
                    <xdr:rowOff>184150</xdr:rowOff>
                  </from>
                  <to>
                    <xdr:col>6</xdr:col>
                    <xdr:colOff>565150</xdr:colOff>
                    <xdr:row>39</xdr:row>
                    <xdr:rowOff>31750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6</xdr:col>
                    <xdr:colOff>184150</xdr:colOff>
                    <xdr:row>37</xdr:row>
                    <xdr:rowOff>184150</xdr:rowOff>
                  </from>
                  <to>
                    <xdr:col>6</xdr:col>
                    <xdr:colOff>565150</xdr:colOff>
                    <xdr:row>39</xdr:row>
                    <xdr:rowOff>31750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6</xdr:col>
                    <xdr:colOff>184150</xdr:colOff>
                    <xdr:row>38</xdr:row>
                    <xdr:rowOff>184150</xdr:rowOff>
                  </from>
                  <to>
                    <xdr:col>6</xdr:col>
                    <xdr:colOff>565150</xdr:colOff>
                    <xdr:row>40</xdr:row>
                    <xdr:rowOff>31750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6</xdr:col>
                    <xdr:colOff>184150</xdr:colOff>
                    <xdr:row>38</xdr:row>
                    <xdr:rowOff>184150</xdr:rowOff>
                  </from>
                  <to>
                    <xdr:col>6</xdr:col>
                    <xdr:colOff>565150</xdr:colOff>
                    <xdr:row>40</xdr:row>
                    <xdr:rowOff>31750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6</xdr:col>
                    <xdr:colOff>184150</xdr:colOff>
                    <xdr:row>40</xdr:row>
                    <xdr:rowOff>184150</xdr:rowOff>
                  </from>
                  <to>
                    <xdr:col>6</xdr:col>
                    <xdr:colOff>565150</xdr:colOff>
                    <xdr:row>40</xdr:row>
                    <xdr:rowOff>368300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6</xdr:col>
                    <xdr:colOff>184150</xdr:colOff>
                    <xdr:row>40</xdr:row>
                    <xdr:rowOff>184150</xdr:rowOff>
                  </from>
                  <to>
                    <xdr:col>6</xdr:col>
                    <xdr:colOff>565150</xdr:colOff>
                    <xdr:row>40</xdr:row>
                    <xdr:rowOff>368300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6</xdr:col>
                    <xdr:colOff>184150</xdr:colOff>
                    <xdr:row>42</xdr:row>
                    <xdr:rowOff>184150</xdr:rowOff>
                  </from>
                  <to>
                    <xdr:col>6</xdr:col>
                    <xdr:colOff>565150</xdr:colOff>
                    <xdr:row>43</xdr:row>
                    <xdr:rowOff>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6</xdr:col>
                    <xdr:colOff>184150</xdr:colOff>
                    <xdr:row>42</xdr:row>
                    <xdr:rowOff>184150</xdr:rowOff>
                  </from>
                  <to>
                    <xdr:col>6</xdr:col>
                    <xdr:colOff>565150</xdr:colOff>
                    <xdr:row>43</xdr:row>
                    <xdr:rowOff>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6</xdr:col>
                    <xdr:colOff>184150</xdr:colOff>
                    <xdr:row>43</xdr:row>
                    <xdr:rowOff>184150</xdr:rowOff>
                  </from>
                  <to>
                    <xdr:col>6</xdr:col>
                    <xdr:colOff>565150</xdr:colOff>
                    <xdr:row>43</xdr:row>
                    <xdr:rowOff>412750</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6</xdr:col>
                    <xdr:colOff>184150</xdr:colOff>
                    <xdr:row>43</xdr:row>
                    <xdr:rowOff>184150</xdr:rowOff>
                  </from>
                  <to>
                    <xdr:col>6</xdr:col>
                    <xdr:colOff>565150</xdr:colOff>
                    <xdr:row>43</xdr:row>
                    <xdr:rowOff>412750</xdr:rowOff>
                  </to>
                </anchor>
              </controlPr>
            </control>
          </mc:Choice>
        </mc:AlternateContent>
        <mc:AlternateContent xmlns:mc="http://schemas.openxmlformats.org/markup-compatibility/2006">
          <mc:Choice Requires="x14">
            <control shapeId="1279" r:id="rId42" name="Check Box 255">
              <controlPr defaultSize="0" autoFill="0" autoLine="0" autoPict="0">
                <anchor moveWithCells="1">
                  <from>
                    <xdr:col>7</xdr:col>
                    <xdr:colOff>349250</xdr:colOff>
                    <xdr:row>23</xdr:row>
                    <xdr:rowOff>31750</xdr:rowOff>
                  </from>
                  <to>
                    <xdr:col>7</xdr:col>
                    <xdr:colOff>800100</xdr:colOff>
                    <xdr:row>24</xdr:row>
                    <xdr:rowOff>38100</xdr:rowOff>
                  </to>
                </anchor>
              </controlPr>
            </control>
          </mc:Choice>
        </mc:AlternateContent>
        <mc:AlternateContent xmlns:mc="http://schemas.openxmlformats.org/markup-compatibility/2006">
          <mc:Choice Requires="x14">
            <control shapeId="1280" r:id="rId43" name="Check Box 256">
              <controlPr defaultSize="0" autoFill="0" autoLine="0" autoPict="0">
                <anchor moveWithCells="1">
                  <from>
                    <xdr:col>7</xdr:col>
                    <xdr:colOff>349250</xdr:colOff>
                    <xdr:row>23</xdr:row>
                    <xdr:rowOff>31750</xdr:rowOff>
                  </from>
                  <to>
                    <xdr:col>7</xdr:col>
                    <xdr:colOff>800100</xdr:colOff>
                    <xdr:row>24</xdr:row>
                    <xdr:rowOff>38100</xdr:rowOff>
                  </to>
                </anchor>
              </controlPr>
            </control>
          </mc:Choice>
        </mc:AlternateContent>
        <mc:AlternateContent xmlns:mc="http://schemas.openxmlformats.org/markup-compatibility/2006">
          <mc:Choice Requires="x14">
            <control shapeId="1281" r:id="rId44" name="Check Box 257">
              <controlPr defaultSize="0" autoFill="0" autoLine="0" autoPict="0">
                <anchor moveWithCells="1">
                  <from>
                    <xdr:col>7</xdr:col>
                    <xdr:colOff>349250</xdr:colOff>
                    <xdr:row>24</xdr:row>
                    <xdr:rowOff>31750</xdr:rowOff>
                  </from>
                  <to>
                    <xdr:col>7</xdr:col>
                    <xdr:colOff>800100</xdr:colOff>
                    <xdr:row>25</xdr:row>
                    <xdr:rowOff>38100</xdr:rowOff>
                  </to>
                </anchor>
              </controlPr>
            </control>
          </mc:Choice>
        </mc:AlternateContent>
        <mc:AlternateContent xmlns:mc="http://schemas.openxmlformats.org/markup-compatibility/2006">
          <mc:Choice Requires="x14">
            <control shapeId="1282" r:id="rId45" name="Check Box 258">
              <controlPr defaultSize="0" autoFill="0" autoLine="0" autoPict="0">
                <anchor moveWithCells="1">
                  <from>
                    <xdr:col>7</xdr:col>
                    <xdr:colOff>349250</xdr:colOff>
                    <xdr:row>24</xdr:row>
                    <xdr:rowOff>31750</xdr:rowOff>
                  </from>
                  <to>
                    <xdr:col>7</xdr:col>
                    <xdr:colOff>800100</xdr:colOff>
                    <xdr:row>25</xdr:row>
                    <xdr:rowOff>38100</xdr:rowOff>
                  </to>
                </anchor>
              </controlPr>
            </control>
          </mc:Choice>
        </mc:AlternateContent>
        <mc:AlternateContent xmlns:mc="http://schemas.openxmlformats.org/markup-compatibility/2006">
          <mc:Choice Requires="x14">
            <control shapeId="1283" r:id="rId46" name="Check Box 259">
              <controlPr defaultSize="0" autoFill="0" autoLine="0" autoPict="0">
                <anchor moveWithCells="1">
                  <from>
                    <xdr:col>7</xdr:col>
                    <xdr:colOff>349250</xdr:colOff>
                    <xdr:row>25</xdr:row>
                    <xdr:rowOff>31750</xdr:rowOff>
                  </from>
                  <to>
                    <xdr:col>7</xdr:col>
                    <xdr:colOff>800100</xdr:colOff>
                    <xdr:row>26</xdr:row>
                    <xdr:rowOff>38100</xdr:rowOff>
                  </to>
                </anchor>
              </controlPr>
            </control>
          </mc:Choice>
        </mc:AlternateContent>
        <mc:AlternateContent xmlns:mc="http://schemas.openxmlformats.org/markup-compatibility/2006">
          <mc:Choice Requires="x14">
            <control shapeId="1284" r:id="rId47" name="Check Box 260">
              <controlPr defaultSize="0" autoFill="0" autoLine="0" autoPict="0">
                <anchor moveWithCells="1">
                  <from>
                    <xdr:col>7</xdr:col>
                    <xdr:colOff>349250</xdr:colOff>
                    <xdr:row>25</xdr:row>
                    <xdr:rowOff>31750</xdr:rowOff>
                  </from>
                  <to>
                    <xdr:col>7</xdr:col>
                    <xdr:colOff>800100</xdr:colOff>
                    <xdr:row>26</xdr:row>
                    <xdr:rowOff>38100</xdr:rowOff>
                  </to>
                </anchor>
              </controlPr>
            </control>
          </mc:Choice>
        </mc:AlternateContent>
        <mc:AlternateContent xmlns:mc="http://schemas.openxmlformats.org/markup-compatibility/2006">
          <mc:Choice Requires="x14">
            <control shapeId="1285" r:id="rId48" name="Check Box 261">
              <controlPr defaultSize="0" autoFill="0" autoLine="0" autoPict="0">
                <anchor moveWithCells="1">
                  <from>
                    <xdr:col>7</xdr:col>
                    <xdr:colOff>349250</xdr:colOff>
                    <xdr:row>26</xdr:row>
                    <xdr:rowOff>31750</xdr:rowOff>
                  </from>
                  <to>
                    <xdr:col>7</xdr:col>
                    <xdr:colOff>800100</xdr:colOff>
                    <xdr:row>27</xdr:row>
                    <xdr:rowOff>38100</xdr:rowOff>
                  </to>
                </anchor>
              </controlPr>
            </control>
          </mc:Choice>
        </mc:AlternateContent>
        <mc:AlternateContent xmlns:mc="http://schemas.openxmlformats.org/markup-compatibility/2006">
          <mc:Choice Requires="x14">
            <control shapeId="1286" r:id="rId49" name="Check Box 262">
              <controlPr defaultSize="0" autoFill="0" autoLine="0" autoPict="0">
                <anchor moveWithCells="1">
                  <from>
                    <xdr:col>7</xdr:col>
                    <xdr:colOff>349250</xdr:colOff>
                    <xdr:row>26</xdr:row>
                    <xdr:rowOff>31750</xdr:rowOff>
                  </from>
                  <to>
                    <xdr:col>7</xdr:col>
                    <xdr:colOff>800100</xdr:colOff>
                    <xdr:row>27</xdr:row>
                    <xdr:rowOff>38100</xdr:rowOff>
                  </to>
                </anchor>
              </controlPr>
            </control>
          </mc:Choice>
        </mc:AlternateContent>
        <mc:AlternateContent xmlns:mc="http://schemas.openxmlformats.org/markup-compatibility/2006">
          <mc:Choice Requires="x14">
            <control shapeId="1287" r:id="rId50" name="Check Box 263">
              <controlPr defaultSize="0" autoFill="0" autoLine="0" autoPict="0">
                <anchor moveWithCells="1">
                  <from>
                    <xdr:col>7</xdr:col>
                    <xdr:colOff>349250</xdr:colOff>
                    <xdr:row>27</xdr:row>
                    <xdr:rowOff>31750</xdr:rowOff>
                  </from>
                  <to>
                    <xdr:col>7</xdr:col>
                    <xdr:colOff>800100</xdr:colOff>
                    <xdr:row>28</xdr:row>
                    <xdr:rowOff>38100</xdr:rowOff>
                  </to>
                </anchor>
              </controlPr>
            </control>
          </mc:Choice>
        </mc:AlternateContent>
        <mc:AlternateContent xmlns:mc="http://schemas.openxmlformats.org/markup-compatibility/2006">
          <mc:Choice Requires="x14">
            <control shapeId="1288" r:id="rId51" name="Check Box 264">
              <controlPr defaultSize="0" autoFill="0" autoLine="0" autoPict="0">
                <anchor moveWithCells="1">
                  <from>
                    <xdr:col>7</xdr:col>
                    <xdr:colOff>349250</xdr:colOff>
                    <xdr:row>27</xdr:row>
                    <xdr:rowOff>31750</xdr:rowOff>
                  </from>
                  <to>
                    <xdr:col>7</xdr:col>
                    <xdr:colOff>800100</xdr:colOff>
                    <xdr:row>28</xdr:row>
                    <xdr:rowOff>38100</xdr:rowOff>
                  </to>
                </anchor>
              </controlPr>
            </control>
          </mc:Choice>
        </mc:AlternateContent>
        <mc:AlternateContent xmlns:mc="http://schemas.openxmlformats.org/markup-compatibility/2006">
          <mc:Choice Requires="x14">
            <control shapeId="1289" r:id="rId52" name="Check Box 265">
              <controlPr defaultSize="0" autoFill="0" autoLine="0" autoPict="0">
                <anchor moveWithCells="1">
                  <from>
                    <xdr:col>7</xdr:col>
                    <xdr:colOff>349250</xdr:colOff>
                    <xdr:row>28</xdr:row>
                    <xdr:rowOff>31750</xdr:rowOff>
                  </from>
                  <to>
                    <xdr:col>7</xdr:col>
                    <xdr:colOff>800100</xdr:colOff>
                    <xdr:row>29</xdr:row>
                    <xdr:rowOff>38100</xdr:rowOff>
                  </to>
                </anchor>
              </controlPr>
            </control>
          </mc:Choice>
        </mc:AlternateContent>
        <mc:AlternateContent xmlns:mc="http://schemas.openxmlformats.org/markup-compatibility/2006">
          <mc:Choice Requires="x14">
            <control shapeId="1290" r:id="rId53" name="Check Box 266">
              <controlPr defaultSize="0" autoFill="0" autoLine="0" autoPict="0">
                <anchor moveWithCells="1">
                  <from>
                    <xdr:col>7</xdr:col>
                    <xdr:colOff>349250</xdr:colOff>
                    <xdr:row>28</xdr:row>
                    <xdr:rowOff>31750</xdr:rowOff>
                  </from>
                  <to>
                    <xdr:col>7</xdr:col>
                    <xdr:colOff>800100</xdr:colOff>
                    <xdr:row>29</xdr:row>
                    <xdr:rowOff>38100</xdr:rowOff>
                  </to>
                </anchor>
              </controlPr>
            </control>
          </mc:Choice>
        </mc:AlternateContent>
        <mc:AlternateContent xmlns:mc="http://schemas.openxmlformats.org/markup-compatibility/2006">
          <mc:Choice Requires="x14">
            <control shapeId="1291" r:id="rId54" name="Check Box 267">
              <controlPr defaultSize="0" autoFill="0" autoLine="0" autoPict="0">
                <anchor moveWithCells="1">
                  <from>
                    <xdr:col>7</xdr:col>
                    <xdr:colOff>349250</xdr:colOff>
                    <xdr:row>29</xdr:row>
                    <xdr:rowOff>31750</xdr:rowOff>
                  </from>
                  <to>
                    <xdr:col>7</xdr:col>
                    <xdr:colOff>800100</xdr:colOff>
                    <xdr:row>30</xdr:row>
                    <xdr:rowOff>38100</xdr:rowOff>
                  </to>
                </anchor>
              </controlPr>
            </control>
          </mc:Choice>
        </mc:AlternateContent>
        <mc:AlternateContent xmlns:mc="http://schemas.openxmlformats.org/markup-compatibility/2006">
          <mc:Choice Requires="x14">
            <control shapeId="1292" r:id="rId55" name="Check Box 268">
              <controlPr defaultSize="0" autoFill="0" autoLine="0" autoPict="0">
                <anchor moveWithCells="1">
                  <from>
                    <xdr:col>7</xdr:col>
                    <xdr:colOff>349250</xdr:colOff>
                    <xdr:row>29</xdr:row>
                    <xdr:rowOff>31750</xdr:rowOff>
                  </from>
                  <to>
                    <xdr:col>7</xdr:col>
                    <xdr:colOff>800100</xdr:colOff>
                    <xdr:row>30</xdr:row>
                    <xdr:rowOff>38100</xdr:rowOff>
                  </to>
                </anchor>
              </controlPr>
            </control>
          </mc:Choice>
        </mc:AlternateContent>
        <mc:AlternateContent xmlns:mc="http://schemas.openxmlformats.org/markup-compatibility/2006">
          <mc:Choice Requires="x14">
            <control shapeId="1293" r:id="rId56" name="Check Box 269">
              <controlPr defaultSize="0" autoFill="0" autoLine="0" autoPict="0">
                <anchor moveWithCells="1">
                  <from>
                    <xdr:col>7</xdr:col>
                    <xdr:colOff>349250</xdr:colOff>
                    <xdr:row>30</xdr:row>
                    <xdr:rowOff>31750</xdr:rowOff>
                  </from>
                  <to>
                    <xdr:col>7</xdr:col>
                    <xdr:colOff>793750</xdr:colOff>
                    <xdr:row>31</xdr:row>
                    <xdr:rowOff>31750</xdr:rowOff>
                  </to>
                </anchor>
              </controlPr>
            </control>
          </mc:Choice>
        </mc:AlternateContent>
        <mc:AlternateContent xmlns:mc="http://schemas.openxmlformats.org/markup-compatibility/2006">
          <mc:Choice Requires="x14">
            <control shapeId="1294" r:id="rId57" name="Check Box 270">
              <controlPr defaultSize="0" autoFill="0" autoLine="0" autoPict="0">
                <anchor moveWithCells="1">
                  <from>
                    <xdr:col>7</xdr:col>
                    <xdr:colOff>349250</xdr:colOff>
                    <xdr:row>30</xdr:row>
                    <xdr:rowOff>31750</xdr:rowOff>
                  </from>
                  <to>
                    <xdr:col>7</xdr:col>
                    <xdr:colOff>793750</xdr:colOff>
                    <xdr:row>31</xdr:row>
                    <xdr:rowOff>31750</xdr:rowOff>
                  </to>
                </anchor>
              </controlPr>
            </control>
          </mc:Choice>
        </mc:AlternateContent>
        <mc:AlternateContent xmlns:mc="http://schemas.openxmlformats.org/markup-compatibility/2006">
          <mc:Choice Requires="x14">
            <control shapeId="1295" r:id="rId58" name="Check Box 271">
              <controlPr defaultSize="0" autoFill="0" autoLine="0" autoPict="0">
                <anchor moveWithCells="1">
                  <from>
                    <xdr:col>7</xdr:col>
                    <xdr:colOff>349250</xdr:colOff>
                    <xdr:row>31</xdr:row>
                    <xdr:rowOff>31750</xdr:rowOff>
                  </from>
                  <to>
                    <xdr:col>7</xdr:col>
                    <xdr:colOff>793750</xdr:colOff>
                    <xdr:row>32</xdr:row>
                    <xdr:rowOff>31750</xdr:rowOff>
                  </to>
                </anchor>
              </controlPr>
            </control>
          </mc:Choice>
        </mc:AlternateContent>
        <mc:AlternateContent xmlns:mc="http://schemas.openxmlformats.org/markup-compatibility/2006">
          <mc:Choice Requires="x14">
            <control shapeId="1296" r:id="rId59" name="Check Box 272">
              <controlPr defaultSize="0" autoFill="0" autoLine="0" autoPict="0">
                <anchor moveWithCells="1">
                  <from>
                    <xdr:col>7</xdr:col>
                    <xdr:colOff>349250</xdr:colOff>
                    <xdr:row>31</xdr:row>
                    <xdr:rowOff>31750</xdr:rowOff>
                  </from>
                  <to>
                    <xdr:col>7</xdr:col>
                    <xdr:colOff>793750</xdr:colOff>
                    <xdr:row>32</xdr:row>
                    <xdr:rowOff>31750</xdr:rowOff>
                  </to>
                </anchor>
              </controlPr>
            </control>
          </mc:Choice>
        </mc:AlternateContent>
        <mc:AlternateContent xmlns:mc="http://schemas.openxmlformats.org/markup-compatibility/2006">
          <mc:Choice Requires="x14">
            <control shapeId="1297" r:id="rId60" name="Check Box 273">
              <controlPr defaultSize="0" autoFill="0" autoLine="0" autoPict="0">
                <anchor moveWithCells="1">
                  <from>
                    <xdr:col>7</xdr:col>
                    <xdr:colOff>349250</xdr:colOff>
                    <xdr:row>32</xdr:row>
                    <xdr:rowOff>31750</xdr:rowOff>
                  </from>
                  <to>
                    <xdr:col>7</xdr:col>
                    <xdr:colOff>793750</xdr:colOff>
                    <xdr:row>33</xdr:row>
                    <xdr:rowOff>31750</xdr:rowOff>
                  </to>
                </anchor>
              </controlPr>
            </control>
          </mc:Choice>
        </mc:AlternateContent>
        <mc:AlternateContent xmlns:mc="http://schemas.openxmlformats.org/markup-compatibility/2006">
          <mc:Choice Requires="x14">
            <control shapeId="1298" r:id="rId61" name="Check Box 274">
              <controlPr defaultSize="0" autoFill="0" autoLine="0" autoPict="0">
                <anchor moveWithCells="1">
                  <from>
                    <xdr:col>7</xdr:col>
                    <xdr:colOff>349250</xdr:colOff>
                    <xdr:row>32</xdr:row>
                    <xdr:rowOff>31750</xdr:rowOff>
                  </from>
                  <to>
                    <xdr:col>7</xdr:col>
                    <xdr:colOff>793750</xdr:colOff>
                    <xdr:row>33</xdr:row>
                    <xdr:rowOff>31750</xdr:rowOff>
                  </to>
                </anchor>
              </controlPr>
            </control>
          </mc:Choice>
        </mc:AlternateContent>
        <mc:AlternateContent xmlns:mc="http://schemas.openxmlformats.org/markup-compatibility/2006">
          <mc:Choice Requires="x14">
            <control shapeId="1299" r:id="rId62" name="Check Box 275">
              <controlPr defaultSize="0" autoFill="0" autoLine="0" autoPict="0">
                <anchor moveWithCells="1">
                  <from>
                    <xdr:col>7</xdr:col>
                    <xdr:colOff>349250</xdr:colOff>
                    <xdr:row>33</xdr:row>
                    <xdr:rowOff>31750</xdr:rowOff>
                  </from>
                  <to>
                    <xdr:col>7</xdr:col>
                    <xdr:colOff>793750</xdr:colOff>
                    <xdr:row>34</xdr:row>
                    <xdr:rowOff>31750</xdr:rowOff>
                  </to>
                </anchor>
              </controlPr>
            </control>
          </mc:Choice>
        </mc:AlternateContent>
        <mc:AlternateContent xmlns:mc="http://schemas.openxmlformats.org/markup-compatibility/2006">
          <mc:Choice Requires="x14">
            <control shapeId="1300" r:id="rId63" name="Check Box 276">
              <controlPr defaultSize="0" autoFill="0" autoLine="0" autoPict="0">
                <anchor moveWithCells="1">
                  <from>
                    <xdr:col>7</xdr:col>
                    <xdr:colOff>349250</xdr:colOff>
                    <xdr:row>33</xdr:row>
                    <xdr:rowOff>31750</xdr:rowOff>
                  </from>
                  <to>
                    <xdr:col>7</xdr:col>
                    <xdr:colOff>793750</xdr:colOff>
                    <xdr:row>34</xdr:row>
                    <xdr:rowOff>31750</xdr:rowOff>
                  </to>
                </anchor>
              </controlPr>
            </control>
          </mc:Choice>
        </mc:AlternateContent>
        <mc:AlternateContent xmlns:mc="http://schemas.openxmlformats.org/markup-compatibility/2006">
          <mc:Choice Requires="x14">
            <control shapeId="1301" r:id="rId64" name="Check Box 277">
              <controlPr defaultSize="0" autoFill="0" autoLine="0" autoPict="0">
                <anchor moveWithCells="1">
                  <from>
                    <xdr:col>7</xdr:col>
                    <xdr:colOff>349250</xdr:colOff>
                    <xdr:row>34</xdr:row>
                    <xdr:rowOff>31750</xdr:rowOff>
                  </from>
                  <to>
                    <xdr:col>7</xdr:col>
                    <xdr:colOff>793750</xdr:colOff>
                    <xdr:row>35</xdr:row>
                    <xdr:rowOff>31750</xdr:rowOff>
                  </to>
                </anchor>
              </controlPr>
            </control>
          </mc:Choice>
        </mc:AlternateContent>
        <mc:AlternateContent xmlns:mc="http://schemas.openxmlformats.org/markup-compatibility/2006">
          <mc:Choice Requires="x14">
            <control shapeId="1302" r:id="rId65" name="Check Box 278">
              <controlPr defaultSize="0" autoFill="0" autoLine="0" autoPict="0">
                <anchor moveWithCells="1">
                  <from>
                    <xdr:col>7</xdr:col>
                    <xdr:colOff>349250</xdr:colOff>
                    <xdr:row>34</xdr:row>
                    <xdr:rowOff>31750</xdr:rowOff>
                  </from>
                  <to>
                    <xdr:col>7</xdr:col>
                    <xdr:colOff>793750</xdr:colOff>
                    <xdr:row>35</xdr:row>
                    <xdr:rowOff>31750</xdr:rowOff>
                  </to>
                </anchor>
              </controlPr>
            </control>
          </mc:Choice>
        </mc:AlternateContent>
        <mc:AlternateContent xmlns:mc="http://schemas.openxmlformats.org/markup-compatibility/2006">
          <mc:Choice Requires="x14">
            <control shapeId="1303" r:id="rId66" name="Check Box 279">
              <controlPr defaultSize="0" autoFill="0" autoLine="0" autoPict="0">
                <anchor moveWithCells="1">
                  <from>
                    <xdr:col>7</xdr:col>
                    <xdr:colOff>349250</xdr:colOff>
                    <xdr:row>35</xdr:row>
                    <xdr:rowOff>31750</xdr:rowOff>
                  </from>
                  <to>
                    <xdr:col>7</xdr:col>
                    <xdr:colOff>793750</xdr:colOff>
                    <xdr:row>36</xdr:row>
                    <xdr:rowOff>31750</xdr:rowOff>
                  </to>
                </anchor>
              </controlPr>
            </control>
          </mc:Choice>
        </mc:AlternateContent>
        <mc:AlternateContent xmlns:mc="http://schemas.openxmlformats.org/markup-compatibility/2006">
          <mc:Choice Requires="x14">
            <control shapeId="1304" r:id="rId67" name="Check Box 280">
              <controlPr defaultSize="0" autoFill="0" autoLine="0" autoPict="0">
                <anchor moveWithCells="1">
                  <from>
                    <xdr:col>7</xdr:col>
                    <xdr:colOff>349250</xdr:colOff>
                    <xdr:row>35</xdr:row>
                    <xdr:rowOff>31750</xdr:rowOff>
                  </from>
                  <to>
                    <xdr:col>7</xdr:col>
                    <xdr:colOff>793750</xdr:colOff>
                    <xdr:row>36</xdr:row>
                    <xdr:rowOff>31750</xdr:rowOff>
                  </to>
                </anchor>
              </controlPr>
            </control>
          </mc:Choice>
        </mc:AlternateContent>
        <mc:AlternateContent xmlns:mc="http://schemas.openxmlformats.org/markup-compatibility/2006">
          <mc:Choice Requires="x14">
            <control shapeId="1305" r:id="rId68" name="Check Box 281">
              <controlPr defaultSize="0" autoFill="0" autoLine="0" autoPict="0">
                <anchor moveWithCells="1">
                  <from>
                    <xdr:col>7</xdr:col>
                    <xdr:colOff>349250</xdr:colOff>
                    <xdr:row>36</xdr:row>
                    <xdr:rowOff>31750</xdr:rowOff>
                  </from>
                  <to>
                    <xdr:col>7</xdr:col>
                    <xdr:colOff>793750</xdr:colOff>
                    <xdr:row>37</xdr:row>
                    <xdr:rowOff>31750</xdr:rowOff>
                  </to>
                </anchor>
              </controlPr>
            </control>
          </mc:Choice>
        </mc:AlternateContent>
        <mc:AlternateContent xmlns:mc="http://schemas.openxmlformats.org/markup-compatibility/2006">
          <mc:Choice Requires="x14">
            <control shapeId="1306" r:id="rId69" name="Check Box 282">
              <controlPr defaultSize="0" autoFill="0" autoLine="0" autoPict="0">
                <anchor moveWithCells="1">
                  <from>
                    <xdr:col>7</xdr:col>
                    <xdr:colOff>349250</xdr:colOff>
                    <xdr:row>36</xdr:row>
                    <xdr:rowOff>31750</xdr:rowOff>
                  </from>
                  <to>
                    <xdr:col>7</xdr:col>
                    <xdr:colOff>793750</xdr:colOff>
                    <xdr:row>37</xdr:row>
                    <xdr:rowOff>31750</xdr:rowOff>
                  </to>
                </anchor>
              </controlPr>
            </control>
          </mc:Choice>
        </mc:AlternateContent>
        <mc:AlternateContent xmlns:mc="http://schemas.openxmlformats.org/markup-compatibility/2006">
          <mc:Choice Requires="x14">
            <control shapeId="1307" r:id="rId70" name="Check Box 283">
              <controlPr defaultSize="0" autoFill="0" autoLine="0" autoPict="0">
                <anchor moveWithCells="1">
                  <from>
                    <xdr:col>7</xdr:col>
                    <xdr:colOff>349250</xdr:colOff>
                    <xdr:row>37</xdr:row>
                    <xdr:rowOff>31750</xdr:rowOff>
                  </from>
                  <to>
                    <xdr:col>7</xdr:col>
                    <xdr:colOff>793750</xdr:colOff>
                    <xdr:row>38</xdr:row>
                    <xdr:rowOff>31750</xdr:rowOff>
                  </to>
                </anchor>
              </controlPr>
            </control>
          </mc:Choice>
        </mc:AlternateContent>
        <mc:AlternateContent xmlns:mc="http://schemas.openxmlformats.org/markup-compatibility/2006">
          <mc:Choice Requires="x14">
            <control shapeId="1308" r:id="rId71" name="Check Box 284">
              <controlPr defaultSize="0" autoFill="0" autoLine="0" autoPict="0">
                <anchor moveWithCells="1">
                  <from>
                    <xdr:col>7</xdr:col>
                    <xdr:colOff>349250</xdr:colOff>
                    <xdr:row>37</xdr:row>
                    <xdr:rowOff>31750</xdr:rowOff>
                  </from>
                  <to>
                    <xdr:col>7</xdr:col>
                    <xdr:colOff>793750</xdr:colOff>
                    <xdr:row>38</xdr:row>
                    <xdr:rowOff>31750</xdr:rowOff>
                  </to>
                </anchor>
              </controlPr>
            </control>
          </mc:Choice>
        </mc:AlternateContent>
        <mc:AlternateContent xmlns:mc="http://schemas.openxmlformats.org/markup-compatibility/2006">
          <mc:Choice Requires="x14">
            <control shapeId="1309" r:id="rId72" name="Check Box 285">
              <controlPr defaultSize="0" autoFill="0" autoLine="0" autoPict="0">
                <anchor moveWithCells="1">
                  <from>
                    <xdr:col>7</xdr:col>
                    <xdr:colOff>349250</xdr:colOff>
                    <xdr:row>38</xdr:row>
                    <xdr:rowOff>31750</xdr:rowOff>
                  </from>
                  <to>
                    <xdr:col>7</xdr:col>
                    <xdr:colOff>793750</xdr:colOff>
                    <xdr:row>39</xdr:row>
                    <xdr:rowOff>31750</xdr:rowOff>
                  </to>
                </anchor>
              </controlPr>
            </control>
          </mc:Choice>
        </mc:AlternateContent>
        <mc:AlternateContent xmlns:mc="http://schemas.openxmlformats.org/markup-compatibility/2006">
          <mc:Choice Requires="x14">
            <control shapeId="1310" r:id="rId73" name="Check Box 286">
              <controlPr defaultSize="0" autoFill="0" autoLine="0" autoPict="0">
                <anchor moveWithCells="1">
                  <from>
                    <xdr:col>7</xdr:col>
                    <xdr:colOff>349250</xdr:colOff>
                    <xdr:row>38</xdr:row>
                    <xdr:rowOff>31750</xdr:rowOff>
                  </from>
                  <to>
                    <xdr:col>7</xdr:col>
                    <xdr:colOff>793750</xdr:colOff>
                    <xdr:row>39</xdr:row>
                    <xdr:rowOff>31750</xdr:rowOff>
                  </to>
                </anchor>
              </controlPr>
            </control>
          </mc:Choice>
        </mc:AlternateContent>
        <mc:AlternateContent xmlns:mc="http://schemas.openxmlformats.org/markup-compatibility/2006">
          <mc:Choice Requires="x14">
            <control shapeId="1311" r:id="rId74" name="Check Box 287">
              <controlPr defaultSize="0" autoFill="0" autoLine="0" autoPict="0">
                <anchor moveWithCells="1">
                  <from>
                    <xdr:col>7</xdr:col>
                    <xdr:colOff>349250</xdr:colOff>
                    <xdr:row>39</xdr:row>
                    <xdr:rowOff>31750</xdr:rowOff>
                  </from>
                  <to>
                    <xdr:col>7</xdr:col>
                    <xdr:colOff>793750</xdr:colOff>
                    <xdr:row>40</xdr:row>
                    <xdr:rowOff>31750</xdr:rowOff>
                  </to>
                </anchor>
              </controlPr>
            </control>
          </mc:Choice>
        </mc:AlternateContent>
        <mc:AlternateContent xmlns:mc="http://schemas.openxmlformats.org/markup-compatibility/2006">
          <mc:Choice Requires="x14">
            <control shapeId="1312" r:id="rId75" name="Check Box 288">
              <controlPr defaultSize="0" autoFill="0" autoLine="0" autoPict="0">
                <anchor moveWithCells="1">
                  <from>
                    <xdr:col>7</xdr:col>
                    <xdr:colOff>349250</xdr:colOff>
                    <xdr:row>39</xdr:row>
                    <xdr:rowOff>31750</xdr:rowOff>
                  </from>
                  <to>
                    <xdr:col>7</xdr:col>
                    <xdr:colOff>793750</xdr:colOff>
                    <xdr:row>40</xdr:row>
                    <xdr:rowOff>31750</xdr:rowOff>
                  </to>
                </anchor>
              </controlPr>
            </control>
          </mc:Choice>
        </mc:AlternateContent>
        <mc:AlternateContent xmlns:mc="http://schemas.openxmlformats.org/markup-compatibility/2006">
          <mc:Choice Requires="x14">
            <control shapeId="1314" r:id="rId76" name="Check Box 290">
              <controlPr defaultSize="0" autoFill="0" autoLine="0" autoPict="0">
                <anchor moveWithCells="1">
                  <from>
                    <xdr:col>7</xdr:col>
                    <xdr:colOff>349250</xdr:colOff>
                    <xdr:row>40</xdr:row>
                    <xdr:rowOff>184150</xdr:rowOff>
                  </from>
                  <to>
                    <xdr:col>7</xdr:col>
                    <xdr:colOff>793750</xdr:colOff>
                    <xdr:row>40</xdr:row>
                    <xdr:rowOff>355600</xdr:rowOff>
                  </to>
                </anchor>
              </controlPr>
            </control>
          </mc:Choice>
        </mc:AlternateContent>
        <mc:AlternateContent xmlns:mc="http://schemas.openxmlformats.org/markup-compatibility/2006">
          <mc:Choice Requires="x14">
            <control shapeId="1316" r:id="rId77" name="Check Box 292">
              <controlPr defaultSize="0" autoFill="0" autoLine="0" autoPict="0">
                <anchor moveWithCells="1">
                  <from>
                    <xdr:col>7</xdr:col>
                    <xdr:colOff>349250</xdr:colOff>
                    <xdr:row>41</xdr:row>
                    <xdr:rowOff>196850</xdr:rowOff>
                  </from>
                  <to>
                    <xdr:col>7</xdr:col>
                    <xdr:colOff>793750</xdr:colOff>
                    <xdr:row>42</xdr:row>
                    <xdr:rowOff>12700</xdr:rowOff>
                  </to>
                </anchor>
              </controlPr>
            </control>
          </mc:Choice>
        </mc:AlternateContent>
        <mc:AlternateContent xmlns:mc="http://schemas.openxmlformats.org/markup-compatibility/2006">
          <mc:Choice Requires="x14">
            <control shapeId="1318" r:id="rId78" name="Check Box 294">
              <controlPr defaultSize="0" autoFill="0" autoLine="0" autoPict="0">
                <anchor moveWithCells="1">
                  <from>
                    <xdr:col>7</xdr:col>
                    <xdr:colOff>349250</xdr:colOff>
                    <xdr:row>42</xdr:row>
                    <xdr:rowOff>222250</xdr:rowOff>
                  </from>
                  <to>
                    <xdr:col>7</xdr:col>
                    <xdr:colOff>793750</xdr:colOff>
                    <xdr:row>42</xdr:row>
                    <xdr:rowOff>412750</xdr:rowOff>
                  </to>
                </anchor>
              </controlPr>
            </control>
          </mc:Choice>
        </mc:AlternateContent>
        <mc:AlternateContent xmlns:mc="http://schemas.openxmlformats.org/markup-compatibility/2006">
          <mc:Choice Requires="x14">
            <control shapeId="1320" r:id="rId79" name="Check Box 296">
              <controlPr defaultSize="0" autoFill="0" autoLine="0" autoPict="0">
                <anchor moveWithCells="1">
                  <from>
                    <xdr:col>7</xdr:col>
                    <xdr:colOff>349250</xdr:colOff>
                    <xdr:row>43</xdr:row>
                    <xdr:rowOff>222250</xdr:rowOff>
                  </from>
                  <to>
                    <xdr:col>7</xdr:col>
                    <xdr:colOff>793750</xdr:colOff>
                    <xdr:row>43</xdr:row>
                    <xdr:rowOff>393700</xdr:rowOff>
                  </to>
                </anchor>
              </controlPr>
            </control>
          </mc:Choice>
        </mc:AlternateContent>
        <mc:AlternateContent xmlns:mc="http://schemas.openxmlformats.org/markup-compatibility/2006">
          <mc:Choice Requires="x14">
            <control shapeId="1321" r:id="rId80" name="Check Box 297">
              <controlPr defaultSize="0" autoFill="0" autoLine="0" autoPict="0">
                <anchor moveWithCells="1">
                  <from>
                    <xdr:col>8</xdr:col>
                    <xdr:colOff>304800</xdr:colOff>
                    <xdr:row>22</xdr:row>
                    <xdr:rowOff>158750</xdr:rowOff>
                  </from>
                  <to>
                    <xdr:col>8</xdr:col>
                    <xdr:colOff>723900</xdr:colOff>
                    <xdr:row>24</xdr:row>
                    <xdr:rowOff>38100</xdr:rowOff>
                  </to>
                </anchor>
              </controlPr>
            </control>
          </mc:Choice>
        </mc:AlternateContent>
        <mc:AlternateContent xmlns:mc="http://schemas.openxmlformats.org/markup-compatibility/2006">
          <mc:Choice Requires="x14">
            <control shapeId="1322" r:id="rId81" name="Check Box 298">
              <controlPr defaultSize="0" autoFill="0" autoLine="0" autoPict="0">
                <anchor moveWithCells="1">
                  <from>
                    <xdr:col>8</xdr:col>
                    <xdr:colOff>304800</xdr:colOff>
                    <xdr:row>22</xdr:row>
                    <xdr:rowOff>158750</xdr:rowOff>
                  </from>
                  <to>
                    <xdr:col>8</xdr:col>
                    <xdr:colOff>723900</xdr:colOff>
                    <xdr:row>24</xdr:row>
                    <xdr:rowOff>38100</xdr:rowOff>
                  </to>
                </anchor>
              </controlPr>
            </control>
          </mc:Choice>
        </mc:AlternateContent>
        <mc:AlternateContent xmlns:mc="http://schemas.openxmlformats.org/markup-compatibility/2006">
          <mc:Choice Requires="x14">
            <control shapeId="1323" r:id="rId82" name="Check Box 299">
              <controlPr defaultSize="0" autoFill="0" autoLine="0" autoPict="0">
                <anchor moveWithCells="1">
                  <from>
                    <xdr:col>8</xdr:col>
                    <xdr:colOff>304800</xdr:colOff>
                    <xdr:row>23</xdr:row>
                    <xdr:rowOff>158750</xdr:rowOff>
                  </from>
                  <to>
                    <xdr:col>8</xdr:col>
                    <xdr:colOff>723900</xdr:colOff>
                    <xdr:row>25</xdr:row>
                    <xdr:rowOff>38100</xdr:rowOff>
                  </to>
                </anchor>
              </controlPr>
            </control>
          </mc:Choice>
        </mc:AlternateContent>
        <mc:AlternateContent xmlns:mc="http://schemas.openxmlformats.org/markup-compatibility/2006">
          <mc:Choice Requires="x14">
            <control shapeId="1324" r:id="rId83" name="Check Box 300">
              <controlPr defaultSize="0" autoFill="0" autoLine="0" autoPict="0">
                <anchor moveWithCells="1">
                  <from>
                    <xdr:col>8</xdr:col>
                    <xdr:colOff>304800</xdr:colOff>
                    <xdr:row>23</xdr:row>
                    <xdr:rowOff>158750</xdr:rowOff>
                  </from>
                  <to>
                    <xdr:col>8</xdr:col>
                    <xdr:colOff>723900</xdr:colOff>
                    <xdr:row>25</xdr:row>
                    <xdr:rowOff>38100</xdr:rowOff>
                  </to>
                </anchor>
              </controlPr>
            </control>
          </mc:Choice>
        </mc:AlternateContent>
        <mc:AlternateContent xmlns:mc="http://schemas.openxmlformats.org/markup-compatibility/2006">
          <mc:Choice Requires="x14">
            <control shapeId="1325" r:id="rId84" name="Check Box 301">
              <controlPr defaultSize="0" autoFill="0" autoLine="0" autoPict="0">
                <anchor moveWithCells="1">
                  <from>
                    <xdr:col>8</xdr:col>
                    <xdr:colOff>304800</xdr:colOff>
                    <xdr:row>24</xdr:row>
                    <xdr:rowOff>158750</xdr:rowOff>
                  </from>
                  <to>
                    <xdr:col>8</xdr:col>
                    <xdr:colOff>723900</xdr:colOff>
                    <xdr:row>26</xdr:row>
                    <xdr:rowOff>38100</xdr:rowOff>
                  </to>
                </anchor>
              </controlPr>
            </control>
          </mc:Choice>
        </mc:AlternateContent>
        <mc:AlternateContent xmlns:mc="http://schemas.openxmlformats.org/markup-compatibility/2006">
          <mc:Choice Requires="x14">
            <control shapeId="1326" r:id="rId85" name="Check Box 302">
              <controlPr defaultSize="0" autoFill="0" autoLine="0" autoPict="0">
                <anchor moveWithCells="1">
                  <from>
                    <xdr:col>8</xdr:col>
                    <xdr:colOff>304800</xdr:colOff>
                    <xdr:row>24</xdr:row>
                    <xdr:rowOff>158750</xdr:rowOff>
                  </from>
                  <to>
                    <xdr:col>8</xdr:col>
                    <xdr:colOff>723900</xdr:colOff>
                    <xdr:row>26</xdr:row>
                    <xdr:rowOff>38100</xdr:rowOff>
                  </to>
                </anchor>
              </controlPr>
            </control>
          </mc:Choice>
        </mc:AlternateContent>
        <mc:AlternateContent xmlns:mc="http://schemas.openxmlformats.org/markup-compatibility/2006">
          <mc:Choice Requires="x14">
            <control shapeId="1327" r:id="rId86" name="Check Box 303">
              <controlPr defaultSize="0" autoFill="0" autoLine="0" autoPict="0">
                <anchor moveWithCells="1">
                  <from>
                    <xdr:col>8</xdr:col>
                    <xdr:colOff>304800</xdr:colOff>
                    <xdr:row>25</xdr:row>
                    <xdr:rowOff>158750</xdr:rowOff>
                  </from>
                  <to>
                    <xdr:col>8</xdr:col>
                    <xdr:colOff>723900</xdr:colOff>
                    <xdr:row>27</xdr:row>
                    <xdr:rowOff>38100</xdr:rowOff>
                  </to>
                </anchor>
              </controlPr>
            </control>
          </mc:Choice>
        </mc:AlternateContent>
        <mc:AlternateContent xmlns:mc="http://schemas.openxmlformats.org/markup-compatibility/2006">
          <mc:Choice Requires="x14">
            <control shapeId="1328" r:id="rId87" name="Check Box 304">
              <controlPr defaultSize="0" autoFill="0" autoLine="0" autoPict="0">
                <anchor moveWithCells="1">
                  <from>
                    <xdr:col>8</xdr:col>
                    <xdr:colOff>304800</xdr:colOff>
                    <xdr:row>25</xdr:row>
                    <xdr:rowOff>158750</xdr:rowOff>
                  </from>
                  <to>
                    <xdr:col>8</xdr:col>
                    <xdr:colOff>723900</xdr:colOff>
                    <xdr:row>27</xdr:row>
                    <xdr:rowOff>38100</xdr:rowOff>
                  </to>
                </anchor>
              </controlPr>
            </control>
          </mc:Choice>
        </mc:AlternateContent>
        <mc:AlternateContent xmlns:mc="http://schemas.openxmlformats.org/markup-compatibility/2006">
          <mc:Choice Requires="x14">
            <control shapeId="1329" r:id="rId88" name="Check Box 305">
              <controlPr defaultSize="0" autoFill="0" autoLine="0" autoPict="0">
                <anchor moveWithCells="1">
                  <from>
                    <xdr:col>8</xdr:col>
                    <xdr:colOff>304800</xdr:colOff>
                    <xdr:row>26</xdr:row>
                    <xdr:rowOff>158750</xdr:rowOff>
                  </from>
                  <to>
                    <xdr:col>8</xdr:col>
                    <xdr:colOff>723900</xdr:colOff>
                    <xdr:row>28</xdr:row>
                    <xdr:rowOff>38100</xdr:rowOff>
                  </to>
                </anchor>
              </controlPr>
            </control>
          </mc:Choice>
        </mc:AlternateContent>
        <mc:AlternateContent xmlns:mc="http://schemas.openxmlformats.org/markup-compatibility/2006">
          <mc:Choice Requires="x14">
            <control shapeId="1330" r:id="rId89" name="Check Box 306">
              <controlPr defaultSize="0" autoFill="0" autoLine="0" autoPict="0">
                <anchor moveWithCells="1">
                  <from>
                    <xdr:col>8</xdr:col>
                    <xdr:colOff>304800</xdr:colOff>
                    <xdr:row>26</xdr:row>
                    <xdr:rowOff>158750</xdr:rowOff>
                  </from>
                  <to>
                    <xdr:col>8</xdr:col>
                    <xdr:colOff>723900</xdr:colOff>
                    <xdr:row>28</xdr:row>
                    <xdr:rowOff>38100</xdr:rowOff>
                  </to>
                </anchor>
              </controlPr>
            </control>
          </mc:Choice>
        </mc:AlternateContent>
        <mc:AlternateContent xmlns:mc="http://schemas.openxmlformats.org/markup-compatibility/2006">
          <mc:Choice Requires="x14">
            <control shapeId="1331" r:id="rId90" name="Check Box 307">
              <controlPr defaultSize="0" autoFill="0" autoLine="0" autoPict="0">
                <anchor moveWithCells="1">
                  <from>
                    <xdr:col>8</xdr:col>
                    <xdr:colOff>304800</xdr:colOff>
                    <xdr:row>27</xdr:row>
                    <xdr:rowOff>158750</xdr:rowOff>
                  </from>
                  <to>
                    <xdr:col>8</xdr:col>
                    <xdr:colOff>723900</xdr:colOff>
                    <xdr:row>29</xdr:row>
                    <xdr:rowOff>38100</xdr:rowOff>
                  </to>
                </anchor>
              </controlPr>
            </control>
          </mc:Choice>
        </mc:AlternateContent>
        <mc:AlternateContent xmlns:mc="http://schemas.openxmlformats.org/markup-compatibility/2006">
          <mc:Choice Requires="x14">
            <control shapeId="1332" r:id="rId91" name="Check Box 308">
              <controlPr defaultSize="0" autoFill="0" autoLine="0" autoPict="0">
                <anchor moveWithCells="1">
                  <from>
                    <xdr:col>8</xdr:col>
                    <xdr:colOff>304800</xdr:colOff>
                    <xdr:row>27</xdr:row>
                    <xdr:rowOff>158750</xdr:rowOff>
                  </from>
                  <to>
                    <xdr:col>8</xdr:col>
                    <xdr:colOff>723900</xdr:colOff>
                    <xdr:row>29</xdr:row>
                    <xdr:rowOff>38100</xdr:rowOff>
                  </to>
                </anchor>
              </controlPr>
            </control>
          </mc:Choice>
        </mc:AlternateContent>
        <mc:AlternateContent xmlns:mc="http://schemas.openxmlformats.org/markup-compatibility/2006">
          <mc:Choice Requires="x14">
            <control shapeId="1333" r:id="rId92" name="Check Box 309">
              <controlPr defaultSize="0" autoFill="0" autoLine="0" autoPict="0">
                <anchor moveWithCells="1">
                  <from>
                    <xdr:col>8</xdr:col>
                    <xdr:colOff>304800</xdr:colOff>
                    <xdr:row>28</xdr:row>
                    <xdr:rowOff>158750</xdr:rowOff>
                  </from>
                  <to>
                    <xdr:col>8</xdr:col>
                    <xdr:colOff>723900</xdr:colOff>
                    <xdr:row>30</xdr:row>
                    <xdr:rowOff>38100</xdr:rowOff>
                  </to>
                </anchor>
              </controlPr>
            </control>
          </mc:Choice>
        </mc:AlternateContent>
        <mc:AlternateContent xmlns:mc="http://schemas.openxmlformats.org/markup-compatibility/2006">
          <mc:Choice Requires="x14">
            <control shapeId="1334" r:id="rId93" name="Check Box 310">
              <controlPr defaultSize="0" autoFill="0" autoLine="0" autoPict="0">
                <anchor moveWithCells="1">
                  <from>
                    <xdr:col>8</xdr:col>
                    <xdr:colOff>304800</xdr:colOff>
                    <xdr:row>28</xdr:row>
                    <xdr:rowOff>158750</xdr:rowOff>
                  </from>
                  <to>
                    <xdr:col>8</xdr:col>
                    <xdr:colOff>723900</xdr:colOff>
                    <xdr:row>30</xdr:row>
                    <xdr:rowOff>38100</xdr:rowOff>
                  </to>
                </anchor>
              </controlPr>
            </control>
          </mc:Choice>
        </mc:AlternateContent>
        <mc:AlternateContent xmlns:mc="http://schemas.openxmlformats.org/markup-compatibility/2006">
          <mc:Choice Requires="x14">
            <control shapeId="1335" r:id="rId94" name="Check Box 311">
              <controlPr defaultSize="0" autoFill="0" autoLine="0" autoPict="0">
                <anchor moveWithCells="1">
                  <from>
                    <xdr:col>8</xdr:col>
                    <xdr:colOff>304800</xdr:colOff>
                    <xdr:row>29</xdr:row>
                    <xdr:rowOff>158750</xdr:rowOff>
                  </from>
                  <to>
                    <xdr:col>8</xdr:col>
                    <xdr:colOff>730250</xdr:colOff>
                    <xdr:row>31</xdr:row>
                    <xdr:rowOff>31750</xdr:rowOff>
                  </to>
                </anchor>
              </controlPr>
            </control>
          </mc:Choice>
        </mc:AlternateContent>
        <mc:AlternateContent xmlns:mc="http://schemas.openxmlformats.org/markup-compatibility/2006">
          <mc:Choice Requires="x14">
            <control shapeId="1336" r:id="rId95" name="Check Box 312">
              <controlPr defaultSize="0" autoFill="0" autoLine="0" autoPict="0">
                <anchor moveWithCells="1">
                  <from>
                    <xdr:col>8</xdr:col>
                    <xdr:colOff>304800</xdr:colOff>
                    <xdr:row>29</xdr:row>
                    <xdr:rowOff>158750</xdr:rowOff>
                  </from>
                  <to>
                    <xdr:col>8</xdr:col>
                    <xdr:colOff>730250</xdr:colOff>
                    <xdr:row>31</xdr:row>
                    <xdr:rowOff>31750</xdr:rowOff>
                  </to>
                </anchor>
              </controlPr>
            </control>
          </mc:Choice>
        </mc:AlternateContent>
        <mc:AlternateContent xmlns:mc="http://schemas.openxmlformats.org/markup-compatibility/2006">
          <mc:Choice Requires="x14">
            <control shapeId="1337" r:id="rId96" name="Check Box 313">
              <controlPr defaultSize="0" autoFill="0" autoLine="0" autoPict="0">
                <anchor moveWithCells="1">
                  <from>
                    <xdr:col>8</xdr:col>
                    <xdr:colOff>304800</xdr:colOff>
                    <xdr:row>30</xdr:row>
                    <xdr:rowOff>158750</xdr:rowOff>
                  </from>
                  <to>
                    <xdr:col>8</xdr:col>
                    <xdr:colOff>730250</xdr:colOff>
                    <xdr:row>32</xdr:row>
                    <xdr:rowOff>31750</xdr:rowOff>
                  </to>
                </anchor>
              </controlPr>
            </control>
          </mc:Choice>
        </mc:AlternateContent>
        <mc:AlternateContent xmlns:mc="http://schemas.openxmlformats.org/markup-compatibility/2006">
          <mc:Choice Requires="x14">
            <control shapeId="1338" r:id="rId97" name="Check Box 314">
              <controlPr defaultSize="0" autoFill="0" autoLine="0" autoPict="0">
                <anchor moveWithCells="1">
                  <from>
                    <xdr:col>8</xdr:col>
                    <xdr:colOff>304800</xdr:colOff>
                    <xdr:row>30</xdr:row>
                    <xdr:rowOff>158750</xdr:rowOff>
                  </from>
                  <to>
                    <xdr:col>8</xdr:col>
                    <xdr:colOff>730250</xdr:colOff>
                    <xdr:row>32</xdr:row>
                    <xdr:rowOff>31750</xdr:rowOff>
                  </to>
                </anchor>
              </controlPr>
            </control>
          </mc:Choice>
        </mc:AlternateContent>
        <mc:AlternateContent xmlns:mc="http://schemas.openxmlformats.org/markup-compatibility/2006">
          <mc:Choice Requires="x14">
            <control shapeId="1339" r:id="rId98" name="Check Box 315">
              <controlPr defaultSize="0" autoFill="0" autoLine="0" autoPict="0">
                <anchor moveWithCells="1">
                  <from>
                    <xdr:col>8</xdr:col>
                    <xdr:colOff>304800</xdr:colOff>
                    <xdr:row>31</xdr:row>
                    <xdr:rowOff>158750</xdr:rowOff>
                  </from>
                  <to>
                    <xdr:col>8</xdr:col>
                    <xdr:colOff>730250</xdr:colOff>
                    <xdr:row>33</xdr:row>
                    <xdr:rowOff>31750</xdr:rowOff>
                  </to>
                </anchor>
              </controlPr>
            </control>
          </mc:Choice>
        </mc:AlternateContent>
        <mc:AlternateContent xmlns:mc="http://schemas.openxmlformats.org/markup-compatibility/2006">
          <mc:Choice Requires="x14">
            <control shapeId="1340" r:id="rId99" name="Check Box 316">
              <controlPr defaultSize="0" autoFill="0" autoLine="0" autoPict="0">
                <anchor moveWithCells="1">
                  <from>
                    <xdr:col>8</xdr:col>
                    <xdr:colOff>304800</xdr:colOff>
                    <xdr:row>31</xdr:row>
                    <xdr:rowOff>158750</xdr:rowOff>
                  </from>
                  <to>
                    <xdr:col>8</xdr:col>
                    <xdr:colOff>730250</xdr:colOff>
                    <xdr:row>33</xdr:row>
                    <xdr:rowOff>31750</xdr:rowOff>
                  </to>
                </anchor>
              </controlPr>
            </control>
          </mc:Choice>
        </mc:AlternateContent>
        <mc:AlternateContent xmlns:mc="http://schemas.openxmlformats.org/markup-compatibility/2006">
          <mc:Choice Requires="x14">
            <control shapeId="1341" r:id="rId100" name="Check Box 317">
              <controlPr defaultSize="0" autoFill="0" autoLine="0" autoPict="0">
                <anchor moveWithCells="1">
                  <from>
                    <xdr:col>8</xdr:col>
                    <xdr:colOff>304800</xdr:colOff>
                    <xdr:row>32</xdr:row>
                    <xdr:rowOff>158750</xdr:rowOff>
                  </from>
                  <to>
                    <xdr:col>8</xdr:col>
                    <xdr:colOff>730250</xdr:colOff>
                    <xdr:row>34</xdr:row>
                    <xdr:rowOff>31750</xdr:rowOff>
                  </to>
                </anchor>
              </controlPr>
            </control>
          </mc:Choice>
        </mc:AlternateContent>
        <mc:AlternateContent xmlns:mc="http://schemas.openxmlformats.org/markup-compatibility/2006">
          <mc:Choice Requires="x14">
            <control shapeId="1343" r:id="rId101" name="Check Box 319">
              <controlPr defaultSize="0" autoFill="0" autoLine="0" autoPict="0">
                <anchor moveWithCells="1">
                  <from>
                    <xdr:col>8</xdr:col>
                    <xdr:colOff>304800</xdr:colOff>
                    <xdr:row>33</xdr:row>
                    <xdr:rowOff>158750</xdr:rowOff>
                  </from>
                  <to>
                    <xdr:col>8</xdr:col>
                    <xdr:colOff>730250</xdr:colOff>
                    <xdr:row>35</xdr:row>
                    <xdr:rowOff>31750</xdr:rowOff>
                  </to>
                </anchor>
              </controlPr>
            </control>
          </mc:Choice>
        </mc:AlternateContent>
        <mc:AlternateContent xmlns:mc="http://schemas.openxmlformats.org/markup-compatibility/2006">
          <mc:Choice Requires="x14">
            <control shapeId="1344" r:id="rId102" name="Check Box 320">
              <controlPr defaultSize="0" autoFill="0" autoLine="0" autoPict="0">
                <anchor moveWithCells="1">
                  <from>
                    <xdr:col>8</xdr:col>
                    <xdr:colOff>304800</xdr:colOff>
                    <xdr:row>33</xdr:row>
                    <xdr:rowOff>158750</xdr:rowOff>
                  </from>
                  <to>
                    <xdr:col>8</xdr:col>
                    <xdr:colOff>730250</xdr:colOff>
                    <xdr:row>35</xdr:row>
                    <xdr:rowOff>31750</xdr:rowOff>
                  </to>
                </anchor>
              </controlPr>
            </control>
          </mc:Choice>
        </mc:AlternateContent>
        <mc:AlternateContent xmlns:mc="http://schemas.openxmlformats.org/markup-compatibility/2006">
          <mc:Choice Requires="x14">
            <control shapeId="1345" r:id="rId103" name="Check Box 321">
              <controlPr defaultSize="0" autoFill="0" autoLine="0" autoPict="0">
                <anchor moveWithCells="1">
                  <from>
                    <xdr:col>8</xdr:col>
                    <xdr:colOff>304800</xdr:colOff>
                    <xdr:row>34</xdr:row>
                    <xdr:rowOff>158750</xdr:rowOff>
                  </from>
                  <to>
                    <xdr:col>8</xdr:col>
                    <xdr:colOff>730250</xdr:colOff>
                    <xdr:row>36</xdr:row>
                    <xdr:rowOff>31750</xdr:rowOff>
                  </to>
                </anchor>
              </controlPr>
            </control>
          </mc:Choice>
        </mc:AlternateContent>
        <mc:AlternateContent xmlns:mc="http://schemas.openxmlformats.org/markup-compatibility/2006">
          <mc:Choice Requires="x14">
            <control shapeId="1346" r:id="rId104" name="Check Box 322">
              <controlPr defaultSize="0" autoFill="0" autoLine="0" autoPict="0">
                <anchor moveWithCells="1">
                  <from>
                    <xdr:col>8</xdr:col>
                    <xdr:colOff>304800</xdr:colOff>
                    <xdr:row>34</xdr:row>
                    <xdr:rowOff>158750</xdr:rowOff>
                  </from>
                  <to>
                    <xdr:col>8</xdr:col>
                    <xdr:colOff>730250</xdr:colOff>
                    <xdr:row>36</xdr:row>
                    <xdr:rowOff>31750</xdr:rowOff>
                  </to>
                </anchor>
              </controlPr>
            </control>
          </mc:Choice>
        </mc:AlternateContent>
        <mc:AlternateContent xmlns:mc="http://schemas.openxmlformats.org/markup-compatibility/2006">
          <mc:Choice Requires="x14">
            <control shapeId="1347" r:id="rId105" name="Check Box 323">
              <controlPr defaultSize="0" autoFill="0" autoLine="0" autoPict="0">
                <anchor moveWithCells="1">
                  <from>
                    <xdr:col>8</xdr:col>
                    <xdr:colOff>304800</xdr:colOff>
                    <xdr:row>35</xdr:row>
                    <xdr:rowOff>158750</xdr:rowOff>
                  </from>
                  <to>
                    <xdr:col>8</xdr:col>
                    <xdr:colOff>730250</xdr:colOff>
                    <xdr:row>37</xdr:row>
                    <xdr:rowOff>31750</xdr:rowOff>
                  </to>
                </anchor>
              </controlPr>
            </control>
          </mc:Choice>
        </mc:AlternateContent>
        <mc:AlternateContent xmlns:mc="http://schemas.openxmlformats.org/markup-compatibility/2006">
          <mc:Choice Requires="x14">
            <control shapeId="1348" r:id="rId106" name="Check Box 324">
              <controlPr defaultSize="0" autoFill="0" autoLine="0" autoPict="0">
                <anchor moveWithCells="1">
                  <from>
                    <xdr:col>8</xdr:col>
                    <xdr:colOff>304800</xdr:colOff>
                    <xdr:row>35</xdr:row>
                    <xdr:rowOff>158750</xdr:rowOff>
                  </from>
                  <to>
                    <xdr:col>8</xdr:col>
                    <xdr:colOff>730250</xdr:colOff>
                    <xdr:row>37</xdr:row>
                    <xdr:rowOff>31750</xdr:rowOff>
                  </to>
                </anchor>
              </controlPr>
            </control>
          </mc:Choice>
        </mc:AlternateContent>
        <mc:AlternateContent xmlns:mc="http://schemas.openxmlformats.org/markup-compatibility/2006">
          <mc:Choice Requires="x14">
            <control shapeId="1349" r:id="rId107" name="Check Box 325">
              <controlPr defaultSize="0" autoFill="0" autoLine="0" autoPict="0">
                <anchor moveWithCells="1">
                  <from>
                    <xdr:col>8</xdr:col>
                    <xdr:colOff>304800</xdr:colOff>
                    <xdr:row>36</xdr:row>
                    <xdr:rowOff>158750</xdr:rowOff>
                  </from>
                  <to>
                    <xdr:col>8</xdr:col>
                    <xdr:colOff>730250</xdr:colOff>
                    <xdr:row>38</xdr:row>
                    <xdr:rowOff>31750</xdr:rowOff>
                  </to>
                </anchor>
              </controlPr>
            </control>
          </mc:Choice>
        </mc:AlternateContent>
        <mc:AlternateContent xmlns:mc="http://schemas.openxmlformats.org/markup-compatibility/2006">
          <mc:Choice Requires="x14">
            <control shapeId="1350" r:id="rId108" name="Check Box 326">
              <controlPr defaultSize="0" autoFill="0" autoLine="0" autoPict="0">
                <anchor moveWithCells="1">
                  <from>
                    <xdr:col>8</xdr:col>
                    <xdr:colOff>304800</xdr:colOff>
                    <xdr:row>36</xdr:row>
                    <xdr:rowOff>158750</xdr:rowOff>
                  </from>
                  <to>
                    <xdr:col>8</xdr:col>
                    <xdr:colOff>730250</xdr:colOff>
                    <xdr:row>38</xdr:row>
                    <xdr:rowOff>31750</xdr:rowOff>
                  </to>
                </anchor>
              </controlPr>
            </control>
          </mc:Choice>
        </mc:AlternateContent>
        <mc:AlternateContent xmlns:mc="http://schemas.openxmlformats.org/markup-compatibility/2006">
          <mc:Choice Requires="x14">
            <control shapeId="1351" r:id="rId109" name="Check Box 327">
              <controlPr defaultSize="0" autoFill="0" autoLine="0" autoPict="0">
                <anchor moveWithCells="1">
                  <from>
                    <xdr:col>8</xdr:col>
                    <xdr:colOff>304800</xdr:colOff>
                    <xdr:row>37</xdr:row>
                    <xdr:rowOff>158750</xdr:rowOff>
                  </from>
                  <to>
                    <xdr:col>8</xdr:col>
                    <xdr:colOff>730250</xdr:colOff>
                    <xdr:row>39</xdr:row>
                    <xdr:rowOff>31750</xdr:rowOff>
                  </to>
                </anchor>
              </controlPr>
            </control>
          </mc:Choice>
        </mc:AlternateContent>
        <mc:AlternateContent xmlns:mc="http://schemas.openxmlformats.org/markup-compatibility/2006">
          <mc:Choice Requires="x14">
            <control shapeId="1352" r:id="rId110" name="Check Box 328">
              <controlPr defaultSize="0" autoFill="0" autoLine="0" autoPict="0">
                <anchor moveWithCells="1">
                  <from>
                    <xdr:col>8</xdr:col>
                    <xdr:colOff>304800</xdr:colOff>
                    <xdr:row>37</xdr:row>
                    <xdr:rowOff>158750</xdr:rowOff>
                  </from>
                  <to>
                    <xdr:col>8</xdr:col>
                    <xdr:colOff>730250</xdr:colOff>
                    <xdr:row>39</xdr:row>
                    <xdr:rowOff>31750</xdr:rowOff>
                  </to>
                </anchor>
              </controlPr>
            </control>
          </mc:Choice>
        </mc:AlternateContent>
        <mc:AlternateContent xmlns:mc="http://schemas.openxmlformats.org/markup-compatibility/2006">
          <mc:Choice Requires="x14">
            <control shapeId="1353" r:id="rId111" name="Check Box 329">
              <controlPr defaultSize="0" autoFill="0" autoLine="0" autoPict="0">
                <anchor moveWithCells="1">
                  <from>
                    <xdr:col>8</xdr:col>
                    <xdr:colOff>304800</xdr:colOff>
                    <xdr:row>38</xdr:row>
                    <xdr:rowOff>158750</xdr:rowOff>
                  </from>
                  <to>
                    <xdr:col>8</xdr:col>
                    <xdr:colOff>730250</xdr:colOff>
                    <xdr:row>40</xdr:row>
                    <xdr:rowOff>31750</xdr:rowOff>
                  </to>
                </anchor>
              </controlPr>
            </control>
          </mc:Choice>
        </mc:AlternateContent>
        <mc:AlternateContent xmlns:mc="http://schemas.openxmlformats.org/markup-compatibility/2006">
          <mc:Choice Requires="x14">
            <control shapeId="1354" r:id="rId112" name="Check Box 330">
              <controlPr defaultSize="0" autoFill="0" autoLine="0" autoPict="0">
                <anchor moveWithCells="1">
                  <from>
                    <xdr:col>8</xdr:col>
                    <xdr:colOff>304800</xdr:colOff>
                    <xdr:row>38</xdr:row>
                    <xdr:rowOff>158750</xdr:rowOff>
                  </from>
                  <to>
                    <xdr:col>8</xdr:col>
                    <xdr:colOff>730250</xdr:colOff>
                    <xdr:row>40</xdr:row>
                    <xdr:rowOff>31750</xdr:rowOff>
                  </to>
                </anchor>
              </controlPr>
            </control>
          </mc:Choice>
        </mc:AlternateContent>
        <mc:AlternateContent xmlns:mc="http://schemas.openxmlformats.org/markup-compatibility/2006">
          <mc:Choice Requires="x14">
            <control shapeId="1357" r:id="rId113" name="Check Box 333">
              <controlPr defaultSize="0" autoFill="0" autoLine="0" autoPict="0">
                <anchor moveWithCells="1">
                  <from>
                    <xdr:col>8</xdr:col>
                    <xdr:colOff>304800</xdr:colOff>
                    <xdr:row>40</xdr:row>
                    <xdr:rowOff>158750</xdr:rowOff>
                  </from>
                  <to>
                    <xdr:col>8</xdr:col>
                    <xdr:colOff>730250</xdr:colOff>
                    <xdr:row>40</xdr:row>
                    <xdr:rowOff>368300</xdr:rowOff>
                  </to>
                </anchor>
              </controlPr>
            </control>
          </mc:Choice>
        </mc:AlternateContent>
        <mc:AlternateContent xmlns:mc="http://schemas.openxmlformats.org/markup-compatibility/2006">
          <mc:Choice Requires="x14">
            <control shapeId="1358" r:id="rId114" name="Check Box 334">
              <controlPr defaultSize="0" autoFill="0" autoLine="0" autoPict="0">
                <anchor moveWithCells="1">
                  <from>
                    <xdr:col>8</xdr:col>
                    <xdr:colOff>304800</xdr:colOff>
                    <xdr:row>40</xdr:row>
                    <xdr:rowOff>158750</xdr:rowOff>
                  </from>
                  <to>
                    <xdr:col>8</xdr:col>
                    <xdr:colOff>730250</xdr:colOff>
                    <xdr:row>40</xdr:row>
                    <xdr:rowOff>368300</xdr:rowOff>
                  </to>
                </anchor>
              </controlPr>
            </control>
          </mc:Choice>
        </mc:AlternateContent>
        <mc:AlternateContent xmlns:mc="http://schemas.openxmlformats.org/markup-compatibility/2006">
          <mc:Choice Requires="x14">
            <control shapeId="1359" r:id="rId115" name="Check Box 335">
              <controlPr defaultSize="0" autoFill="0" autoLine="0" autoPict="0">
                <anchor moveWithCells="1">
                  <from>
                    <xdr:col>8</xdr:col>
                    <xdr:colOff>304800</xdr:colOff>
                    <xdr:row>42</xdr:row>
                    <xdr:rowOff>158750</xdr:rowOff>
                  </from>
                  <to>
                    <xdr:col>8</xdr:col>
                    <xdr:colOff>730250</xdr:colOff>
                    <xdr:row>42</xdr:row>
                    <xdr:rowOff>393700</xdr:rowOff>
                  </to>
                </anchor>
              </controlPr>
            </control>
          </mc:Choice>
        </mc:AlternateContent>
        <mc:AlternateContent xmlns:mc="http://schemas.openxmlformats.org/markup-compatibility/2006">
          <mc:Choice Requires="x14">
            <control shapeId="1360" r:id="rId116" name="Check Box 336">
              <controlPr defaultSize="0" autoFill="0" autoLine="0" autoPict="0">
                <anchor moveWithCells="1">
                  <from>
                    <xdr:col>8</xdr:col>
                    <xdr:colOff>304800</xdr:colOff>
                    <xdr:row>42</xdr:row>
                    <xdr:rowOff>158750</xdr:rowOff>
                  </from>
                  <to>
                    <xdr:col>8</xdr:col>
                    <xdr:colOff>730250</xdr:colOff>
                    <xdr:row>42</xdr:row>
                    <xdr:rowOff>393700</xdr:rowOff>
                  </to>
                </anchor>
              </controlPr>
            </control>
          </mc:Choice>
        </mc:AlternateContent>
        <mc:AlternateContent xmlns:mc="http://schemas.openxmlformats.org/markup-compatibility/2006">
          <mc:Choice Requires="x14">
            <control shapeId="1361" r:id="rId117" name="Check Box 337">
              <controlPr defaultSize="0" autoFill="0" autoLine="0" autoPict="0">
                <anchor moveWithCells="1">
                  <from>
                    <xdr:col>8</xdr:col>
                    <xdr:colOff>304800</xdr:colOff>
                    <xdr:row>43</xdr:row>
                    <xdr:rowOff>158750</xdr:rowOff>
                  </from>
                  <to>
                    <xdr:col>8</xdr:col>
                    <xdr:colOff>730250</xdr:colOff>
                    <xdr:row>43</xdr:row>
                    <xdr:rowOff>393700</xdr:rowOff>
                  </to>
                </anchor>
              </controlPr>
            </control>
          </mc:Choice>
        </mc:AlternateContent>
        <mc:AlternateContent xmlns:mc="http://schemas.openxmlformats.org/markup-compatibility/2006">
          <mc:Choice Requires="x14">
            <control shapeId="1362" r:id="rId118" name="Check Box 338">
              <controlPr defaultSize="0" autoFill="0" autoLine="0" autoPict="0">
                <anchor moveWithCells="1">
                  <from>
                    <xdr:col>8</xdr:col>
                    <xdr:colOff>304800</xdr:colOff>
                    <xdr:row>43</xdr:row>
                    <xdr:rowOff>158750</xdr:rowOff>
                  </from>
                  <to>
                    <xdr:col>8</xdr:col>
                    <xdr:colOff>730250</xdr:colOff>
                    <xdr:row>43</xdr:row>
                    <xdr:rowOff>393700</xdr:rowOff>
                  </to>
                </anchor>
              </controlPr>
            </control>
          </mc:Choice>
        </mc:AlternateContent>
        <mc:AlternateContent xmlns:mc="http://schemas.openxmlformats.org/markup-compatibility/2006">
          <mc:Choice Requires="x14">
            <control shapeId="1383" r:id="rId119" name="Check Box 359">
              <controlPr locked="0" defaultSize="0" autoFill="0" autoLine="0" autoPict="0">
                <anchor moveWithCells="1">
                  <from>
                    <xdr:col>0</xdr:col>
                    <xdr:colOff>152400</xdr:colOff>
                    <xdr:row>11</xdr:row>
                    <xdr:rowOff>44450</xdr:rowOff>
                  </from>
                  <to>
                    <xdr:col>0</xdr:col>
                    <xdr:colOff>565150</xdr:colOff>
                    <xdr:row>12</xdr:row>
                    <xdr:rowOff>6350</xdr:rowOff>
                  </to>
                </anchor>
              </controlPr>
            </control>
          </mc:Choice>
        </mc:AlternateContent>
        <mc:AlternateContent xmlns:mc="http://schemas.openxmlformats.org/markup-compatibility/2006">
          <mc:Choice Requires="x14">
            <control shapeId="1385" r:id="rId120" name="Check Box 361">
              <controlPr locked="0" defaultSize="0" autoFill="0" autoLine="0" autoPict="0">
                <anchor moveWithCells="1">
                  <from>
                    <xdr:col>0</xdr:col>
                    <xdr:colOff>152400</xdr:colOff>
                    <xdr:row>12</xdr:row>
                    <xdr:rowOff>44450</xdr:rowOff>
                  </from>
                  <to>
                    <xdr:col>0</xdr:col>
                    <xdr:colOff>565150</xdr:colOff>
                    <xdr:row>12</xdr:row>
                    <xdr:rowOff>234950</xdr:rowOff>
                  </to>
                </anchor>
              </controlPr>
            </control>
          </mc:Choice>
        </mc:AlternateContent>
        <mc:AlternateContent xmlns:mc="http://schemas.openxmlformats.org/markup-compatibility/2006">
          <mc:Choice Requires="x14">
            <control shapeId="1387" r:id="rId121" name="Check Box 363">
              <controlPr locked="0" defaultSize="0" autoFill="0" autoLine="0" autoPict="0">
                <anchor moveWithCells="1">
                  <from>
                    <xdr:col>0</xdr:col>
                    <xdr:colOff>152400</xdr:colOff>
                    <xdr:row>13</xdr:row>
                    <xdr:rowOff>44450</xdr:rowOff>
                  </from>
                  <to>
                    <xdr:col>0</xdr:col>
                    <xdr:colOff>565150</xdr:colOff>
                    <xdr:row>14</xdr:row>
                    <xdr:rowOff>6350</xdr:rowOff>
                  </to>
                </anchor>
              </controlPr>
            </control>
          </mc:Choice>
        </mc:AlternateContent>
        <mc:AlternateContent xmlns:mc="http://schemas.openxmlformats.org/markup-compatibility/2006">
          <mc:Choice Requires="x14">
            <control shapeId="1390" r:id="rId122" name="Check Box 366">
              <controlPr defaultSize="0" autoFill="0" autoLine="0" autoPict="0">
                <anchor moveWithCells="1">
                  <from>
                    <xdr:col>6</xdr:col>
                    <xdr:colOff>184150</xdr:colOff>
                    <xdr:row>40</xdr:row>
                    <xdr:rowOff>184150</xdr:rowOff>
                  </from>
                  <to>
                    <xdr:col>6</xdr:col>
                    <xdr:colOff>565150</xdr:colOff>
                    <xdr:row>41</xdr:row>
                    <xdr:rowOff>12700</xdr:rowOff>
                  </to>
                </anchor>
              </controlPr>
            </control>
          </mc:Choice>
        </mc:AlternateContent>
        <mc:AlternateContent xmlns:mc="http://schemas.openxmlformats.org/markup-compatibility/2006">
          <mc:Choice Requires="x14">
            <control shapeId="1391" r:id="rId123" name="Check Box 367">
              <controlPr defaultSize="0" autoFill="0" autoLine="0" autoPict="0">
                <anchor moveWithCells="1">
                  <from>
                    <xdr:col>6</xdr:col>
                    <xdr:colOff>184150</xdr:colOff>
                    <xdr:row>40</xdr:row>
                    <xdr:rowOff>184150</xdr:rowOff>
                  </from>
                  <to>
                    <xdr:col>6</xdr:col>
                    <xdr:colOff>565150</xdr:colOff>
                    <xdr:row>41</xdr:row>
                    <xdr:rowOff>12700</xdr:rowOff>
                  </to>
                </anchor>
              </controlPr>
            </control>
          </mc:Choice>
        </mc:AlternateContent>
        <mc:AlternateContent xmlns:mc="http://schemas.openxmlformats.org/markup-compatibility/2006">
          <mc:Choice Requires="x14">
            <control shapeId="1392" r:id="rId124" name="Check Box 368">
              <controlPr defaultSize="0" autoFill="0" autoLine="0" autoPict="0">
                <anchor moveWithCells="1">
                  <from>
                    <xdr:col>6</xdr:col>
                    <xdr:colOff>184150</xdr:colOff>
                    <xdr:row>41</xdr:row>
                    <xdr:rowOff>184150</xdr:rowOff>
                  </from>
                  <to>
                    <xdr:col>6</xdr:col>
                    <xdr:colOff>565150</xdr:colOff>
                    <xdr:row>42</xdr:row>
                    <xdr:rowOff>12700</xdr:rowOff>
                  </to>
                </anchor>
              </controlPr>
            </control>
          </mc:Choice>
        </mc:AlternateContent>
        <mc:AlternateContent xmlns:mc="http://schemas.openxmlformats.org/markup-compatibility/2006">
          <mc:Choice Requires="x14">
            <control shapeId="1393" r:id="rId125" name="Check Box 369">
              <controlPr defaultSize="0" autoFill="0" autoLine="0" autoPict="0">
                <anchor moveWithCells="1">
                  <from>
                    <xdr:col>6</xdr:col>
                    <xdr:colOff>184150</xdr:colOff>
                    <xdr:row>41</xdr:row>
                    <xdr:rowOff>184150</xdr:rowOff>
                  </from>
                  <to>
                    <xdr:col>6</xdr:col>
                    <xdr:colOff>565150</xdr:colOff>
                    <xdr:row>42</xdr:row>
                    <xdr:rowOff>12700</xdr:rowOff>
                  </to>
                </anchor>
              </controlPr>
            </control>
          </mc:Choice>
        </mc:AlternateContent>
        <mc:AlternateContent xmlns:mc="http://schemas.openxmlformats.org/markup-compatibility/2006">
          <mc:Choice Requires="x14">
            <control shapeId="1394" r:id="rId126" name="Check Box 370">
              <controlPr defaultSize="0" autoFill="0" autoLine="0" autoPict="0">
                <anchor moveWithCells="1">
                  <from>
                    <xdr:col>8</xdr:col>
                    <xdr:colOff>304800</xdr:colOff>
                    <xdr:row>40</xdr:row>
                    <xdr:rowOff>158750</xdr:rowOff>
                  </from>
                  <to>
                    <xdr:col>8</xdr:col>
                    <xdr:colOff>730250</xdr:colOff>
                    <xdr:row>41</xdr:row>
                    <xdr:rowOff>12700</xdr:rowOff>
                  </to>
                </anchor>
              </controlPr>
            </control>
          </mc:Choice>
        </mc:AlternateContent>
        <mc:AlternateContent xmlns:mc="http://schemas.openxmlformats.org/markup-compatibility/2006">
          <mc:Choice Requires="x14">
            <control shapeId="1395" r:id="rId127" name="Check Box 371">
              <controlPr defaultSize="0" autoFill="0" autoLine="0" autoPict="0">
                <anchor moveWithCells="1">
                  <from>
                    <xdr:col>8</xdr:col>
                    <xdr:colOff>304800</xdr:colOff>
                    <xdr:row>40</xdr:row>
                    <xdr:rowOff>158750</xdr:rowOff>
                  </from>
                  <to>
                    <xdr:col>8</xdr:col>
                    <xdr:colOff>730250</xdr:colOff>
                    <xdr:row>41</xdr:row>
                    <xdr:rowOff>12700</xdr:rowOff>
                  </to>
                </anchor>
              </controlPr>
            </control>
          </mc:Choice>
        </mc:AlternateContent>
        <mc:AlternateContent xmlns:mc="http://schemas.openxmlformats.org/markup-compatibility/2006">
          <mc:Choice Requires="x14">
            <control shapeId="1396" r:id="rId128" name="Check Box 372">
              <controlPr defaultSize="0" autoFill="0" autoLine="0" autoPict="0">
                <anchor moveWithCells="1">
                  <from>
                    <xdr:col>8</xdr:col>
                    <xdr:colOff>304800</xdr:colOff>
                    <xdr:row>41</xdr:row>
                    <xdr:rowOff>158750</xdr:rowOff>
                  </from>
                  <to>
                    <xdr:col>8</xdr:col>
                    <xdr:colOff>730250</xdr:colOff>
                    <xdr:row>42</xdr:row>
                    <xdr:rowOff>12700</xdr:rowOff>
                  </to>
                </anchor>
              </controlPr>
            </control>
          </mc:Choice>
        </mc:AlternateContent>
        <mc:AlternateContent xmlns:mc="http://schemas.openxmlformats.org/markup-compatibility/2006">
          <mc:Choice Requires="x14">
            <control shapeId="1397" r:id="rId129" name="Check Box 373">
              <controlPr defaultSize="0" autoFill="0" autoLine="0" autoPict="0">
                <anchor moveWithCells="1">
                  <from>
                    <xdr:col>8</xdr:col>
                    <xdr:colOff>304800</xdr:colOff>
                    <xdr:row>41</xdr:row>
                    <xdr:rowOff>158750</xdr:rowOff>
                  </from>
                  <to>
                    <xdr:col>8</xdr:col>
                    <xdr:colOff>730250</xdr:colOff>
                    <xdr:row>42</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E3AFB-9F45-4BE4-BFBF-EAF1DEFB465F}">
  <sheetPr>
    <tabColor rgb="FF13599D"/>
  </sheetPr>
  <dimension ref="A1:AB14"/>
  <sheetViews>
    <sheetView topLeftCell="A13" workbookViewId="0">
      <selection activeCell="A12" sqref="A12:L12"/>
    </sheetView>
  </sheetViews>
  <sheetFormatPr defaultRowHeight="14.45"/>
  <cols>
    <col min="1" max="12" width="9.42578125" customWidth="1"/>
  </cols>
  <sheetData>
    <row r="1" spans="1:28" ht="60.6" customHeight="1">
      <c r="A1" s="126"/>
      <c r="B1" s="126"/>
      <c r="C1" s="126"/>
      <c r="D1" s="126"/>
      <c r="E1" s="126"/>
      <c r="F1" s="126"/>
      <c r="G1" s="126"/>
      <c r="H1" s="126"/>
      <c r="I1" s="126"/>
      <c r="J1" s="126"/>
      <c r="K1" s="126"/>
      <c r="L1" s="126"/>
      <c r="M1" s="15"/>
      <c r="N1" s="15"/>
      <c r="O1" s="15"/>
      <c r="P1" s="15"/>
      <c r="Q1" s="15"/>
      <c r="R1" s="15"/>
      <c r="S1" s="15"/>
      <c r="T1" s="15"/>
      <c r="U1" s="15"/>
      <c r="V1" s="15"/>
    </row>
    <row r="2" spans="1:28" ht="23.45" customHeight="1">
      <c r="A2" s="106" t="s">
        <v>0</v>
      </c>
      <c r="B2" s="106"/>
      <c r="C2" s="106"/>
      <c r="D2" s="106"/>
      <c r="E2" s="106"/>
      <c r="F2" s="106"/>
      <c r="G2" s="106"/>
      <c r="H2" s="106"/>
      <c r="I2" s="106"/>
      <c r="J2" s="106"/>
      <c r="K2" s="106"/>
      <c r="L2" s="106"/>
      <c r="M2" s="15"/>
      <c r="N2" s="15"/>
      <c r="O2" s="15"/>
      <c r="P2" s="15"/>
      <c r="Q2" s="15"/>
      <c r="R2" s="15"/>
      <c r="S2" s="15"/>
      <c r="T2" s="15"/>
      <c r="U2" s="15"/>
      <c r="V2" s="15"/>
      <c r="W2" s="15"/>
      <c r="X2" s="15"/>
      <c r="Y2" s="15"/>
      <c r="Z2" s="15"/>
      <c r="AA2" s="15"/>
      <c r="AB2" s="15"/>
    </row>
    <row r="3" spans="1:28" ht="23.45" customHeight="1">
      <c r="A3" s="172" t="s">
        <v>10</v>
      </c>
      <c r="B3" s="172"/>
      <c r="C3" s="172"/>
      <c r="D3" s="172"/>
      <c r="E3" s="172"/>
      <c r="F3" s="172"/>
      <c r="G3" s="172"/>
      <c r="H3" s="172"/>
      <c r="I3" s="172"/>
      <c r="J3" s="172"/>
      <c r="K3" s="172"/>
      <c r="L3" s="172"/>
      <c r="M3" s="15"/>
      <c r="N3" s="15"/>
      <c r="O3" s="15"/>
      <c r="P3" s="15"/>
      <c r="Q3" s="15"/>
      <c r="R3" s="15"/>
      <c r="S3" s="15"/>
      <c r="T3" s="15"/>
      <c r="U3" s="15"/>
      <c r="V3" s="15"/>
      <c r="W3" s="15"/>
      <c r="X3" s="15"/>
      <c r="Y3" s="15"/>
      <c r="Z3" s="15"/>
      <c r="AA3" s="15"/>
      <c r="AB3" s="15"/>
    </row>
    <row r="4" spans="1:28" ht="19.5" customHeight="1">
      <c r="A4" s="201" t="s">
        <v>108</v>
      </c>
      <c r="B4" s="201"/>
      <c r="C4" s="201"/>
      <c r="D4" s="201"/>
      <c r="E4" s="201"/>
      <c r="F4" s="201"/>
      <c r="G4" s="201"/>
      <c r="H4" s="201"/>
      <c r="I4" s="201"/>
      <c r="J4" s="201"/>
      <c r="K4" s="201"/>
      <c r="L4" s="201"/>
      <c r="M4" s="15"/>
      <c r="N4" s="15"/>
      <c r="O4" s="15"/>
      <c r="P4" s="15"/>
      <c r="Q4" s="15"/>
      <c r="R4" s="15"/>
      <c r="S4" s="15"/>
      <c r="T4" s="15"/>
      <c r="U4" s="15"/>
      <c r="V4" s="15"/>
    </row>
    <row r="5" spans="1:28" ht="27" customHeight="1">
      <c r="A5" s="200" t="s">
        <v>12</v>
      </c>
      <c r="B5" s="200"/>
      <c r="C5" s="200"/>
      <c r="D5" s="200"/>
      <c r="E5" s="200"/>
      <c r="F5" s="200"/>
      <c r="G5" s="200"/>
      <c r="H5" s="200"/>
      <c r="I5" s="200"/>
      <c r="J5" s="200"/>
      <c r="K5" s="200"/>
      <c r="L5" s="200"/>
      <c r="M5" s="15"/>
      <c r="N5" s="15"/>
      <c r="O5" s="15"/>
      <c r="P5" s="15"/>
      <c r="Q5" s="15"/>
      <c r="R5" s="15"/>
      <c r="S5" s="15"/>
      <c r="T5" s="15"/>
      <c r="U5" s="15"/>
      <c r="V5" s="15"/>
    </row>
    <row r="6" spans="1:28" ht="99" customHeight="1">
      <c r="A6" s="137" t="s">
        <v>109</v>
      </c>
      <c r="B6" s="137"/>
      <c r="C6" s="137"/>
      <c r="D6" s="137"/>
      <c r="E6" s="137"/>
      <c r="F6" s="137"/>
      <c r="G6" s="137"/>
      <c r="H6" s="137"/>
      <c r="I6" s="137"/>
      <c r="J6" s="137"/>
      <c r="K6" s="137"/>
      <c r="L6" s="137"/>
      <c r="M6" s="15"/>
      <c r="N6" s="15"/>
      <c r="O6" s="15"/>
      <c r="P6" s="15"/>
      <c r="Q6" s="15"/>
      <c r="R6" s="15"/>
      <c r="S6" s="15"/>
      <c r="T6" s="15"/>
      <c r="U6" s="15"/>
      <c r="V6" s="15"/>
    </row>
    <row r="7" spans="1:28" ht="28.5" customHeight="1">
      <c r="A7" s="200" t="s">
        <v>110</v>
      </c>
      <c r="B7" s="200"/>
      <c r="C7" s="200"/>
      <c r="D7" s="200"/>
      <c r="E7" s="200"/>
      <c r="F7" s="200"/>
      <c r="G7" s="200"/>
      <c r="H7" s="200"/>
      <c r="I7" s="200"/>
      <c r="J7" s="200"/>
      <c r="K7" s="200"/>
      <c r="L7" s="200"/>
    </row>
    <row r="8" spans="1:28" ht="55.5" customHeight="1">
      <c r="A8" s="137" t="s">
        <v>111</v>
      </c>
      <c r="B8" s="137"/>
      <c r="C8" s="137"/>
      <c r="D8" s="137"/>
      <c r="E8" s="137"/>
      <c r="F8" s="137"/>
      <c r="G8" s="137"/>
      <c r="H8" s="137"/>
      <c r="I8" s="137"/>
      <c r="J8" s="137"/>
      <c r="K8" s="137"/>
      <c r="L8" s="137"/>
    </row>
    <row r="9" spans="1:28" ht="27" customHeight="1">
      <c r="A9" s="200" t="s">
        <v>112</v>
      </c>
      <c r="B9" s="200"/>
      <c r="C9" s="200"/>
      <c r="D9" s="200"/>
      <c r="E9" s="200"/>
      <c r="F9" s="200"/>
      <c r="G9" s="200"/>
      <c r="H9" s="200"/>
      <c r="I9" s="200"/>
      <c r="J9" s="200"/>
      <c r="K9" s="200"/>
      <c r="L9" s="200"/>
    </row>
    <row r="10" spans="1:28" ht="82.5" customHeight="1">
      <c r="A10" s="137" t="s">
        <v>113</v>
      </c>
      <c r="B10" s="137"/>
      <c r="C10" s="137"/>
      <c r="D10" s="137"/>
      <c r="E10" s="137"/>
      <c r="F10" s="137"/>
      <c r="G10" s="137"/>
      <c r="H10" s="137"/>
      <c r="I10" s="137"/>
      <c r="J10" s="137"/>
      <c r="K10" s="137"/>
      <c r="L10" s="137"/>
    </row>
    <row r="11" spans="1:28" ht="24" customHeight="1">
      <c r="A11" s="200" t="s">
        <v>114</v>
      </c>
      <c r="B11" s="200"/>
      <c r="C11" s="200"/>
      <c r="D11" s="200"/>
      <c r="E11" s="200"/>
      <c r="F11" s="200"/>
      <c r="G11" s="200"/>
      <c r="H11" s="200"/>
      <c r="I11" s="200"/>
      <c r="J11" s="200"/>
      <c r="K11" s="200"/>
      <c r="L11" s="200"/>
    </row>
    <row r="12" spans="1:28" ht="58.5" customHeight="1">
      <c r="A12" s="137" t="s">
        <v>115</v>
      </c>
      <c r="B12" s="137"/>
      <c r="C12" s="137"/>
      <c r="D12" s="137"/>
      <c r="E12" s="137"/>
      <c r="F12" s="137"/>
      <c r="G12" s="137"/>
      <c r="H12" s="137"/>
      <c r="I12" s="137"/>
      <c r="J12" s="137"/>
      <c r="K12" s="137"/>
      <c r="L12" s="137"/>
    </row>
    <row r="13" spans="1:28">
      <c r="A13" s="94"/>
      <c r="B13" s="94"/>
      <c r="C13" s="94"/>
      <c r="D13" s="94"/>
      <c r="E13" s="94"/>
      <c r="F13" s="94"/>
      <c r="G13" s="94"/>
      <c r="H13" s="94"/>
      <c r="I13" s="94"/>
      <c r="J13" s="94"/>
      <c r="K13" s="94"/>
      <c r="L13" s="94"/>
    </row>
    <row r="14" spans="1:28" ht="30.6" customHeight="1">
      <c r="A14" s="172"/>
      <c r="B14" s="172"/>
      <c r="C14" s="172"/>
      <c r="D14" s="172"/>
      <c r="E14" s="172"/>
      <c r="F14" s="172"/>
      <c r="G14" s="172"/>
      <c r="H14" s="172"/>
      <c r="I14" s="172"/>
      <c r="J14" s="172"/>
      <c r="K14" s="172"/>
      <c r="L14" s="172"/>
    </row>
  </sheetData>
  <mergeCells count="14">
    <mergeCell ref="A13:L13"/>
    <mergeCell ref="A14:L14"/>
    <mergeCell ref="A1:L1"/>
    <mergeCell ref="A7:L7"/>
    <mergeCell ref="A5:L5"/>
    <mergeCell ref="A6:L6"/>
    <mergeCell ref="A2:L2"/>
    <mergeCell ref="A3:L3"/>
    <mergeCell ref="A4:L4"/>
    <mergeCell ref="A11:L11"/>
    <mergeCell ref="A12:L12"/>
    <mergeCell ref="A9:L9"/>
    <mergeCell ref="A10:L10"/>
    <mergeCell ref="A8:L8"/>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4EDB8-8510-42E8-8D21-BB2B46482523}">
  <sheetPr>
    <tabColor rgb="FF663969"/>
  </sheetPr>
  <dimension ref="A1:AB75"/>
  <sheetViews>
    <sheetView tabSelected="1" topLeftCell="A7" zoomScale="93" zoomScaleNormal="93" workbookViewId="0">
      <selection activeCell="A12" sqref="A12:H12"/>
    </sheetView>
  </sheetViews>
  <sheetFormatPr defaultColWidth="8.85546875" defaultRowHeight="14.1"/>
  <cols>
    <col min="1" max="1" width="24.140625" style="23" customWidth="1"/>
    <col min="2" max="3" width="17.140625" style="23" customWidth="1"/>
    <col min="4" max="8" width="18.140625" style="23" customWidth="1"/>
    <col min="9" max="9" width="13.85546875" style="23" hidden="1" customWidth="1"/>
    <col min="10" max="10" width="16.5703125" style="23" hidden="1" customWidth="1"/>
    <col min="11" max="11" width="14.140625" style="23" hidden="1" customWidth="1"/>
    <col min="12" max="12" width="8.85546875" style="23" hidden="1" customWidth="1"/>
    <col min="13" max="13" width="24.85546875" style="23" hidden="1" customWidth="1"/>
    <col min="14" max="14" width="16.85546875" style="23" hidden="1" customWidth="1"/>
    <col min="15" max="15" width="22.140625" style="23" hidden="1" customWidth="1"/>
    <col min="16" max="16" width="17" style="23" hidden="1" customWidth="1"/>
    <col min="17" max="17" width="18.85546875" style="23" hidden="1" customWidth="1"/>
    <col min="18" max="18" width="17.42578125" style="23" hidden="1" customWidth="1"/>
    <col min="19" max="19" width="11.85546875" style="23" hidden="1" customWidth="1"/>
    <col min="20" max="20" width="17.85546875" style="23" hidden="1" customWidth="1"/>
    <col min="21" max="21" width="0" style="23" hidden="1" customWidth="1"/>
    <col min="22" max="16384" width="8.85546875" style="23"/>
  </cols>
  <sheetData>
    <row r="1" spans="1:28" ht="59.1" customHeight="1">
      <c r="A1" s="202"/>
      <c r="B1" s="202"/>
      <c r="C1" s="202"/>
      <c r="D1" s="202"/>
      <c r="E1" s="202"/>
      <c r="F1" s="202"/>
      <c r="G1" s="202"/>
      <c r="H1" s="202"/>
    </row>
    <row r="2" spans="1:28" ht="24.6">
      <c r="A2" s="221" t="s">
        <v>0</v>
      </c>
      <c r="B2" s="222"/>
      <c r="C2" s="222"/>
      <c r="D2" s="222"/>
      <c r="E2" s="222"/>
      <c r="F2" s="222"/>
      <c r="G2" s="222"/>
      <c r="H2" s="223"/>
    </row>
    <row r="3" spans="1:28" ht="24.6">
      <c r="A3" s="224" t="s">
        <v>10</v>
      </c>
      <c r="B3" s="225"/>
      <c r="C3" s="225"/>
      <c r="D3" s="225"/>
      <c r="E3" s="225"/>
      <c r="F3" s="225"/>
      <c r="G3" s="225"/>
      <c r="H3" s="226"/>
    </row>
    <row r="4" spans="1:28" ht="17.45">
      <c r="A4" s="201" t="s">
        <v>116</v>
      </c>
      <c r="B4" s="201"/>
      <c r="C4" s="201"/>
      <c r="D4" s="201"/>
      <c r="E4" s="201"/>
      <c r="F4" s="201"/>
      <c r="G4" s="201"/>
      <c r="H4" s="201"/>
    </row>
    <row r="5" spans="1:28" ht="14.45">
      <c r="A5" s="184"/>
      <c r="B5" s="184"/>
      <c r="C5" s="184"/>
      <c r="D5" s="184"/>
      <c r="E5" s="184"/>
      <c r="F5" s="184"/>
      <c r="G5" s="184"/>
      <c r="H5" s="184"/>
    </row>
    <row r="6" spans="1:28" customFormat="1" ht="60" customHeight="1">
      <c r="A6" s="173" t="s">
        <v>117</v>
      </c>
      <c r="B6" s="174"/>
      <c r="C6" s="174"/>
      <c r="D6" s="174"/>
      <c r="E6" s="174"/>
      <c r="F6" s="174"/>
      <c r="G6" s="174"/>
      <c r="H6" s="175"/>
      <c r="I6" s="76"/>
      <c r="J6" s="76"/>
      <c r="K6" s="15"/>
      <c r="L6" s="15"/>
      <c r="M6" s="15"/>
      <c r="N6" s="15"/>
      <c r="O6" s="15"/>
      <c r="P6" s="15"/>
      <c r="Q6" s="15"/>
      <c r="R6" s="15"/>
      <c r="S6" s="15"/>
      <c r="T6" s="15"/>
      <c r="U6" s="15"/>
      <c r="V6" s="15"/>
      <c r="W6" s="15"/>
      <c r="X6" s="15"/>
      <c r="Y6" s="15"/>
      <c r="Z6" s="15"/>
      <c r="AA6" s="15"/>
      <c r="AB6" s="15"/>
    </row>
    <row r="7" spans="1:28">
      <c r="A7" s="238"/>
      <c r="B7" s="238"/>
      <c r="C7" s="238"/>
      <c r="D7" s="238"/>
      <c r="E7" s="238"/>
      <c r="F7" s="238"/>
      <c r="G7" s="238"/>
      <c r="H7" s="238"/>
    </row>
    <row r="8" spans="1:28" ht="26.1" customHeight="1">
      <c r="A8" s="113" t="s">
        <v>118</v>
      </c>
      <c r="B8" s="114"/>
      <c r="C8" s="114"/>
      <c r="D8" s="114"/>
      <c r="E8" s="114"/>
      <c r="F8" s="114"/>
      <c r="G8" s="114"/>
      <c r="H8" s="114"/>
      <c r="I8" s="77"/>
    </row>
    <row r="9" spans="1:28" ht="15" customHeight="1">
      <c r="A9" s="198" t="s">
        <v>119</v>
      </c>
      <c r="B9" s="198"/>
      <c r="C9" s="198"/>
      <c r="D9" s="198"/>
      <c r="E9" s="198"/>
      <c r="F9" s="216">
        <f>'SIMPLE TOOL'!J15</f>
        <v>0</v>
      </c>
      <c r="G9" s="217"/>
      <c r="H9" s="217"/>
    </row>
    <row r="10" spans="1:28" ht="15" customHeight="1">
      <c r="A10" s="220"/>
      <c r="B10" s="220"/>
      <c r="C10" s="220"/>
      <c r="D10" s="220"/>
      <c r="E10" s="220"/>
      <c r="F10" s="220"/>
      <c r="G10" s="220"/>
      <c r="H10" s="220"/>
    </row>
    <row r="11" spans="1:28" ht="27" customHeight="1">
      <c r="A11" s="113" t="s">
        <v>120</v>
      </c>
      <c r="B11" s="114"/>
      <c r="C11" s="114"/>
      <c r="D11" s="114"/>
      <c r="E11" s="114"/>
      <c r="F11" s="114"/>
      <c r="G11" s="114"/>
      <c r="H11" s="114"/>
      <c r="I11" s="203"/>
      <c r="J11" s="204"/>
      <c r="K11" s="24"/>
      <c r="L11" s="24"/>
      <c r="M11" s="24"/>
      <c r="N11" s="24"/>
      <c r="O11" s="24"/>
      <c r="P11" s="24"/>
      <c r="Q11" s="24"/>
      <c r="R11" s="24"/>
      <c r="S11" s="24"/>
      <c r="T11" s="24"/>
      <c r="U11" s="24"/>
      <c r="V11" s="24"/>
      <c r="W11" s="24"/>
      <c r="X11" s="24"/>
      <c r="Y11" s="24"/>
      <c r="Z11" s="24"/>
      <c r="AA11" s="24"/>
      <c r="AB11" s="24"/>
    </row>
    <row r="12" spans="1:28" ht="32.1" customHeight="1">
      <c r="A12" s="205" t="s">
        <v>121</v>
      </c>
      <c r="B12" s="206"/>
      <c r="C12" s="206"/>
      <c r="D12" s="206"/>
      <c r="E12" s="206"/>
      <c r="F12" s="206"/>
      <c r="G12" s="206"/>
      <c r="H12" s="206"/>
    </row>
    <row r="13" spans="1:28" ht="14.45" customHeight="1">
      <c r="A13" s="137" t="s">
        <v>39</v>
      </c>
      <c r="B13" s="137"/>
      <c r="C13" s="137"/>
      <c r="D13" s="137"/>
      <c r="E13" s="137"/>
      <c r="F13" s="137"/>
      <c r="G13" s="137"/>
      <c r="H13" s="137"/>
      <c r="I13" s="137"/>
      <c r="J13" s="137"/>
      <c r="K13" s="22"/>
    </row>
    <row r="14" spans="1:28" ht="27.95" customHeight="1">
      <c r="A14" s="137" t="s">
        <v>40</v>
      </c>
      <c r="B14" s="137"/>
      <c r="C14" s="137"/>
      <c r="D14" s="137"/>
      <c r="E14" s="137"/>
      <c r="F14" s="137"/>
      <c r="G14" s="137"/>
      <c r="H14" s="137"/>
      <c r="I14" s="50"/>
      <c r="J14" s="50"/>
    </row>
    <row r="15" spans="1:28" ht="27.95" customHeight="1">
      <c r="A15" s="137" t="s">
        <v>41</v>
      </c>
      <c r="B15" s="137"/>
      <c r="C15" s="137"/>
      <c r="D15" s="137"/>
      <c r="E15" s="137"/>
      <c r="F15" s="137"/>
      <c r="G15" s="137"/>
      <c r="H15" s="137"/>
      <c r="I15" s="50"/>
      <c r="J15" s="50"/>
    </row>
    <row r="16" spans="1:28" ht="63.6" customHeight="1">
      <c r="A16" s="240"/>
      <c r="B16" s="240"/>
      <c r="C16" s="213" t="s">
        <v>122</v>
      </c>
      <c r="D16" s="214"/>
      <c r="E16" s="214"/>
      <c r="F16" s="215" t="s">
        <v>123</v>
      </c>
      <c r="G16" s="214"/>
      <c r="H16" s="214"/>
    </row>
    <row r="17" spans="1:21" ht="17.45" customHeight="1">
      <c r="A17" s="241"/>
      <c r="B17" s="241"/>
      <c r="C17" s="207" t="s">
        <v>124</v>
      </c>
      <c r="D17" s="209" t="s">
        <v>48</v>
      </c>
      <c r="E17" s="211" t="s">
        <v>49</v>
      </c>
      <c r="F17" s="38" t="s">
        <v>50</v>
      </c>
      <c r="G17" s="38" t="s">
        <v>51</v>
      </c>
      <c r="H17" s="38" t="s">
        <v>52</v>
      </c>
      <c r="I17" s="218" t="s">
        <v>125</v>
      </c>
      <c r="J17" s="218"/>
      <c r="K17" s="219"/>
    </row>
    <row r="18" spans="1:21" ht="75" customHeight="1">
      <c r="A18" s="242"/>
      <c r="B18" s="242"/>
      <c r="C18" s="208"/>
      <c r="D18" s="210"/>
      <c r="E18" s="212"/>
      <c r="F18" s="49" t="s">
        <v>126</v>
      </c>
      <c r="G18" s="49" t="s">
        <v>127</v>
      </c>
      <c r="H18" s="49" t="s">
        <v>128</v>
      </c>
      <c r="I18" s="48" t="s">
        <v>50</v>
      </c>
      <c r="J18" s="25" t="s">
        <v>51</v>
      </c>
      <c r="K18" s="25" t="s">
        <v>52</v>
      </c>
    </row>
    <row r="19" spans="1:21" ht="30" customHeight="1">
      <c r="A19" s="202"/>
      <c r="B19" s="202"/>
      <c r="C19" s="202"/>
      <c r="D19" s="202"/>
      <c r="E19" s="202"/>
      <c r="F19" s="227" t="s">
        <v>129</v>
      </c>
      <c r="G19" s="227"/>
      <c r="H19" s="227"/>
      <c r="I19" s="48"/>
      <c r="J19" s="25"/>
      <c r="K19" s="25"/>
      <c r="T19" s="23" t="s">
        <v>130</v>
      </c>
    </row>
    <row r="20" spans="1:21" ht="26.45" customHeight="1">
      <c r="A20" s="202"/>
      <c r="B20" s="202"/>
      <c r="C20" s="202"/>
      <c r="D20" s="202"/>
      <c r="E20" s="202"/>
      <c r="F20" s="51" t="s">
        <v>131</v>
      </c>
      <c r="G20" s="51" t="s">
        <v>132</v>
      </c>
      <c r="H20" s="51" t="s">
        <v>133</v>
      </c>
      <c r="I20" s="48"/>
      <c r="J20" s="25"/>
      <c r="K20" s="25"/>
      <c r="M20" s="81" t="s">
        <v>134</v>
      </c>
      <c r="N20" s="81" t="s">
        <v>135</v>
      </c>
      <c r="O20" s="81" t="s">
        <v>136</v>
      </c>
      <c r="P20" s="81" t="s">
        <v>137</v>
      </c>
      <c r="Q20" s="81" t="s">
        <v>138</v>
      </c>
      <c r="R20" s="81" t="s">
        <v>139</v>
      </c>
      <c r="S20" s="81" t="s">
        <v>140</v>
      </c>
      <c r="T20" s="23" t="s">
        <v>141</v>
      </c>
    </row>
    <row r="21" spans="1:21">
      <c r="A21" s="137" t="s">
        <v>55</v>
      </c>
      <c r="B21" s="137"/>
      <c r="C21" s="91">
        <f>'SIMPLE TOOL'!C24</f>
        <v>0</v>
      </c>
      <c r="D21" s="91">
        <f>'SIMPLE TOOL'!D24</f>
        <v>0</v>
      </c>
      <c r="E21" s="40">
        <f>IFERROR((C21*(1+D21)),0)</f>
        <v>0</v>
      </c>
      <c r="F21" s="83"/>
      <c r="G21" s="83"/>
      <c r="H21" s="83"/>
      <c r="I21" s="52">
        <f t="shared" ref="I21:I41" si="0">$E21/2080*F21</f>
        <v>0</v>
      </c>
      <c r="J21" s="26">
        <f t="shared" ref="J21:J41" si="1">$E21/2080*G21</f>
        <v>0</v>
      </c>
      <c r="K21" s="26">
        <f t="shared" ref="K21:K41" si="2">$E21/2080*H21</f>
        <v>0</v>
      </c>
      <c r="M21" s="23">
        <f>IF('SIMPLE TOOL'!C24="",IF('SIMPLE TOOL'!C24=0,IF(OR(F21&gt;0,G21&gt;0,H21&gt;0),1,0),0),0)</f>
        <v>0</v>
      </c>
      <c r="N21" s="23">
        <f>IF('SIMPLE TOOL'!N24=TRUE,IF(OR(F21="",F21=0),1,0),0)</f>
        <v>0</v>
      </c>
      <c r="O21" s="23">
        <f>IF('SIMPLE TOOL'!O24=TRUE,IF(OR(G21="",G21=0),1,0),0)</f>
        <v>0</v>
      </c>
      <c r="P21" s="23">
        <f>IF('SIMPLE TOOL'!P24=TRUE,IF(OR(H21="",H21=0),1,0),0)</f>
        <v>0</v>
      </c>
      <c r="Q21" s="23">
        <f>IF(F21&lt;&gt;"",IF(F21&lt;&gt;0,IF(AND('SIMPLE TOOL'!N24=FALSE),1,0),0),0)</f>
        <v>0</v>
      </c>
      <c r="R21" s="23">
        <f>IF(G21&lt;&gt;"",IF(G21&lt;&gt;0,IF(AND('SIMPLE TOOL'!O24=FALSE),1,0),0),0)</f>
        <v>0</v>
      </c>
      <c r="S21" s="23">
        <f>IF(H21&lt;&gt;"",IF(H21&lt;&gt;0,IF(AND('SIMPLE TOOL'!P24=FALSE),1,0),0),0)</f>
        <v>0</v>
      </c>
      <c r="T21" s="82">
        <f>SUM(I21:K21)</f>
        <v>0</v>
      </c>
      <c r="U21" s="23">
        <f>IF(T21&gt;E21,1,0)</f>
        <v>0</v>
      </c>
    </row>
    <row r="22" spans="1:21">
      <c r="A22" s="137" t="s">
        <v>56</v>
      </c>
      <c r="B22" s="137"/>
      <c r="C22" s="91">
        <f>'SIMPLE TOOL'!C25</f>
        <v>0</v>
      </c>
      <c r="D22" s="91">
        <f>'SIMPLE TOOL'!D25</f>
        <v>0</v>
      </c>
      <c r="E22" s="40">
        <f t="shared" ref="E22:E41" si="3">IFERROR((C22*(1+D22)),0)</f>
        <v>0</v>
      </c>
      <c r="F22" s="83"/>
      <c r="G22" s="83"/>
      <c r="H22" s="83"/>
      <c r="I22" s="52">
        <f t="shared" si="0"/>
        <v>0</v>
      </c>
      <c r="J22" s="26">
        <f t="shared" si="1"/>
        <v>0</v>
      </c>
      <c r="K22" s="26">
        <f t="shared" si="2"/>
        <v>0</v>
      </c>
      <c r="M22" s="23">
        <f>IF('SIMPLE TOOL'!C25="",IF('SIMPLE TOOL'!C25=0,IF(OR(F22&gt;0,G22&gt;0,H22&gt;0),1,0),0),0)</f>
        <v>0</v>
      </c>
      <c r="N22" s="23">
        <f>IF('SIMPLE TOOL'!N25=TRUE,IF(OR(F22="",F22=0),1,0),0)</f>
        <v>0</v>
      </c>
      <c r="O22" s="23">
        <f>IF('SIMPLE TOOL'!O25=TRUE,IF(OR(G22="",G22=0),1,0),0)</f>
        <v>0</v>
      </c>
      <c r="P22" s="23">
        <f>IF('SIMPLE TOOL'!P25=TRUE,IF(OR(H22="",H22=0),1,0),0)</f>
        <v>0</v>
      </c>
      <c r="Q22" s="23">
        <f>IF(F22&lt;&gt;"",IF(F22&lt;&gt;0,IF(AND('SIMPLE TOOL'!N25=FALSE),1,0),0),0)</f>
        <v>0</v>
      </c>
      <c r="R22" s="23">
        <f>IF(G22&lt;&gt;"",IF(G22&lt;&gt;0,IF(AND('SIMPLE TOOL'!O25=FALSE),1,0),0),0)</f>
        <v>0</v>
      </c>
      <c r="S22" s="23">
        <f>IF(H22&lt;&gt;"",IF(H22&lt;&gt;0,IF(AND('SIMPLE TOOL'!P25=FALSE),1,0),0),0)</f>
        <v>0</v>
      </c>
      <c r="T22" s="82">
        <f t="shared" ref="T22:T41" si="4">SUM(I22:K22)</f>
        <v>0</v>
      </c>
      <c r="U22" s="23">
        <f t="shared" ref="U22:U41" si="5">IF(T22&gt;E22,1,0)</f>
        <v>0</v>
      </c>
    </row>
    <row r="23" spans="1:21">
      <c r="A23" s="137" t="s">
        <v>57</v>
      </c>
      <c r="B23" s="137"/>
      <c r="C23" s="91">
        <f>'SIMPLE TOOL'!C26</f>
        <v>0</v>
      </c>
      <c r="D23" s="91">
        <f>'SIMPLE TOOL'!D26</f>
        <v>0</v>
      </c>
      <c r="E23" s="40">
        <f t="shared" si="3"/>
        <v>0</v>
      </c>
      <c r="F23" s="83"/>
      <c r="G23" s="83"/>
      <c r="H23" s="83"/>
      <c r="I23" s="52">
        <f t="shared" si="0"/>
        <v>0</v>
      </c>
      <c r="J23" s="26">
        <f t="shared" si="1"/>
        <v>0</v>
      </c>
      <c r="K23" s="26">
        <f t="shared" si="2"/>
        <v>0</v>
      </c>
      <c r="M23" s="23">
        <f>IF('SIMPLE TOOL'!C26="",IF('SIMPLE TOOL'!C26=0,IF(OR(F23&gt;0,G23&gt;0,H23&gt;0),1,0),0),0)</f>
        <v>0</v>
      </c>
      <c r="N23" s="23">
        <f>IF('SIMPLE TOOL'!N26=TRUE,IF(OR(F23="",F23=0),1,0),0)</f>
        <v>0</v>
      </c>
      <c r="O23" s="23">
        <f>IF('SIMPLE TOOL'!O26=TRUE,IF(OR(G23="",G23=0),1,0),0)</f>
        <v>0</v>
      </c>
      <c r="P23" s="23">
        <f>IF('SIMPLE TOOL'!P26=TRUE,IF(OR(H23="",H23=0),1,0),0)</f>
        <v>0</v>
      </c>
      <c r="Q23" s="23">
        <f>IF(F23&lt;&gt;"",IF(F23&lt;&gt;0,IF(AND('SIMPLE TOOL'!N26=FALSE),1,0),0),0)</f>
        <v>0</v>
      </c>
      <c r="R23" s="23">
        <f>IF(G23&lt;&gt;"",IF(G23&lt;&gt;0,IF(AND('SIMPLE TOOL'!O26=FALSE),1,0),0),0)</f>
        <v>0</v>
      </c>
      <c r="S23" s="23">
        <f>IF(H23&lt;&gt;"",IF(H23&lt;&gt;0,IF(AND('SIMPLE TOOL'!P26=FALSE),1,0),0),0)</f>
        <v>0</v>
      </c>
      <c r="T23" s="82">
        <f t="shared" si="4"/>
        <v>0</v>
      </c>
      <c r="U23" s="23">
        <f t="shared" si="5"/>
        <v>0</v>
      </c>
    </row>
    <row r="24" spans="1:21">
      <c r="A24" s="137" t="s">
        <v>58</v>
      </c>
      <c r="B24" s="137"/>
      <c r="C24" s="91">
        <f>'SIMPLE TOOL'!C27</f>
        <v>0</v>
      </c>
      <c r="D24" s="91">
        <f>'SIMPLE TOOL'!D27</f>
        <v>0</v>
      </c>
      <c r="E24" s="40">
        <f t="shared" si="3"/>
        <v>0</v>
      </c>
      <c r="F24" s="83"/>
      <c r="G24" s="83"/>
      <c r="H24" s="83"/>
      <c r="I24" s="52">
        <f t="shared" si="0"/>
        <v>0</v>
      </c>
      <c r="J24" s="26">
        <f t="shared" si="1"/>
        <v>0</v>
      </c>
      <c r="K24" s="26">
        <f t="shared" si="2"/>
        <v>0</v>
      </c>
      <c r="M24" s="23">
        <f>IF('SIMPLE TOOL'!C27="",IF('SIMPLE TOOL'!C27=0,IF(OR(F24&gt;0,G24&gt;0,H24&gt;0),1,0),0),0)</f>
        <v>0</v>
      </c>
      <c r="N24" s="23">
        <f>IF('SIMPLE TOOL'!N27=TRUE,IF(OR(F24="",F24=0),1,0),0)</f>
        <v>0</v>
      </c>
      <c r="O24" s="23">
        <f>IF('SIMPLE TOOL'!O27=TRUE,IF(OR(G24="",G24=0),1,0),0)</f>
        <v>0</v>
      </c>
      <c r="P24" s="23">
        <f>IF('SIMPLE TOOL'!P27=TRUE,IF(OR(H24="",H24=0),1,0),0)</f>
        <v>0</v>
      </c>
      <c r="Q24" s="23">
        <f>IF(F24&lt;&gt;"",IF(F24&lt;&gt;0,IF(AND('SIMPLE TOOL'!N27=FALSE),1,0),0),0)</f>
        <v>0</v>
      </c>
      <c r="R24" s="23">
        <f>IF(G24&lt;&gt;"",IF(G24&lt;&gt;0,IF(AND('SIMPLE TOOL'!O27=FALSE),1,0),0),0)</f>
        <v>0</v>
      </c>
      <c r="S24" s="23">
        <f>IF(H24&lt;&gt;"",IF(H24&lt;&gt;0,IF(AND('SIMPLE TOOL'!P27=FALSE),1,0),0),0)</f>
        <v>0</v>
      </c>
      <c r="T24" s="82">
        <f t="shared" si="4"/>
        <v>0</v>
      </c>
      <c r="U24" s="23">
        <f t="shared" si="5"/>
        <v>0</v>
      </c>
    </row>
    <row r="25" spans="1:21">
      <c r="A25" s="137" t="s">
        <v>59</v>
      </c>
      <c r="B25" s="137"/>
      <c r="C25" s="91">
        <f>'SIMPLE TOOL'!C28</f>
        <v>0</v>
      </c>
      <c r="D25" s="91">
        <f>'SIMPLE TOOL'!D28</f>
        <v>0</v>
      </c>
      <c r="E25" s="40">
        <f t="shared" si="3"/>
        <v>0</v>
      </c>
      <c r="F25" s="83"/>
      <c r="G25" s="83"/>
      <c r="H25" s="83"/>
      <c r="I25" s="52">
        <f t="shared" si="0"/>
        <v>0</v>
      </c>
      <c r="J25" s="26">
        <f t="shared" si="1"/>
        <v>0</v>
      </c>
      <c r="K25" s="26">
        <f t="shared" si="2"/>
        <v>0</v>
      </c>
      <c r="M25" s="23">
        <f>IF('SIMPLE TOOL'!C28="",IF('SIMPLE TOOL'!C28=0,IF(OR(F25&gt;0,G25&gt;0,H25&gt;0),1,0),0),0)</f>
        <v>0</v>
      </c>
      <c r="N25" s="23">
        <f>IF('SIMPLE TOOL'!N28=TRUE,IF(OR(F25="",F25=0),1,0),0)</f>
        <v>0</v>
      </c>
      <c r="O25" s="23">
        <f>IF('SIMPLE TOOL'!O28=TRUE,IF(OR(G25="",G25=0),1,0),0)</f>
        <v>0</v>
      </c>
      <c r="P25" s="23">
        <f>IF('SIMPLE TOOL'!P28=TRUE,IF(OR(H25="",H25=0),1,0),0)</f>
        <v>0</v>
      </c>
      <c r="Q25" s="23">
        <f>IF(F25&lt;&gt;"",IF(F25&lt;&gt;0,IF(AND('SIMPLE TOOL'!N28=FALSE),1,0),0),0)</f>
        <v>0</v>
      </c>
      <c r="R25" s="23">
        <f>IF(G25&lt;&gt;"",IF(G25&lt;&gt;0,IF(AND('SIMPLE TOOL'!O28=FALSE),1,0),0),0)</f>
        <v>0</v>
      </c>
      <c r="S25" s="23">
        <f>IF(H25&lt;&gt;"",IF(H25&lt;&gt;0,IF(AND('SIMPLE TOOL'!P28=FALSE),1,0),0),0)</f>
        <v>0</v>
      </c>
      <c r="T25" s="82">
        <f t="shared" si="4"/>
        <v>0</v>
      </c>
      <c r="U25" s="23">
        <f t="shared" si="5"/>
        <v>0</v>
      </c>
    </row>
    <row r="26" spans="1:21">
      <c r="A26" s="137" t="s">
        <v>60</v>
      </c>
      <c r="B26" s="137"/>
      <c r="C26" s="91">
        <f>'SIMPLE TOOL'!C29</f>
        <v>0</v>
      </c>
      <c r="D26" s="91">
        <f>'SIMPLE TOOL'!D29</f>
        <v>0</v>
      </c>
      <c r="E26" s="40">
        <f t="shared" si="3"/>
        <v>0</v>
      </c>
      <c r="F26" s="83"/>
      <c r="G26" s="83"/>
      <c r="H26" s="83"/>
      <c r="I26" s="52">
        <f t="shared" si="0"/>
        <v>0</v>
      </c>
      <c r="J26" s="26">
        <f t="shared" si="1"/>
        <v>0</v>
      </c>
      <c r="K26" s="26">
        <f t="shared" si="2"/>
        <v>0</v>
      </c>
      <c r="M26" s="23">
        <f>IF('SIMPLE TOOL'!C29="",IF('SIMPLE TOOL'!C29=0,IF(OR(F26&gt;0,G26&gt;0,H26&gt;0),1,0),0),0)</f>
        <v>0</v>
      </c>
      <c r="N26" s="23">
        <f>IF('SIMPLE TOOL'!N29=TRUE,IF(OR(F26="",F26=0),1,0),0)</f>
        <v>0</v>
      </c>
      <c r="O26" s="23">
        <f>IF('SIMPLE TOOL'!O29=TRUE,IF(OR(G26="",G26=0),1,0),0)</f>
        <v>0</v>
      </c>
      <c r="P26" s="23">
        <f>IF('SIMPLE TOOL'!P29=TRUE,IF(OR(H26="",H26=0),1,0),0)</f>
        <v>0</v>
      </c>
      <c r="Q26" s="23">
        <f>IF(F26&lt;&gt;"",IF(F26&lt;&gt;0,IF(AND('SIMPLE TOOL'!N29=FALSE),1,0),0),0)</f>
        <v>0</v>
      </c>
      <c r="R26" s="23">
        <f>IF(G26&lt;&gt;"",IF(G26&lt;&gt;0,IF(AND('SIMPLE TOOL'!O29=FALSE),1,0),0),0)</f>
        <v>0</v>
      </c>
      <c r="S26" s="23">
        <f>IF(H26&lt;&gt;"",IF(H26&lt;&gt;0,IF(AND('SIMPLE TOOL'!P29=FALSE),1,0),0),0)</f>
        <v>0</v>
      </c>
      <c r="T26" s="82">
        <f t="shared" si="4"/>
        <v>0</v>
      </c>
      <c r="U26" s="23">
        <f t="shared" si="5"/>
        <v>0</v>
      </c>
    </row>
    <row r="27" spans="1:21">
      <c r="A27" s="137" t="s">
        <v>61</v>
      </c>
      <c r="B27" s="137"/>
      <c r="C27" s="91">
        <f>'SIMPLE TOOL'!C30</f>
        <v>0</v>
      </c>
      <c r="D27" s="91">
        <f>'SIMPLE TOOL'!D30</f>
        <v>0</v>
      </c>
      <c r="E27" s="40">
        <f t="shared" si="3"/>
        <v>0</v>
      </c>
      <c r="F27" s="83"/>
      <c r="G27" s="83"/>
      <c r="H27" s="83"/>
      <c r="I27" s="52">
        <f t="shared" si="0"/>
        <v>0</v>
      </c>
      <c r="J27" s="26">
        <f t="shared" si="1"/>
        <v>0</v>
      </c>
      <c r="K27" s="26">
        <f t="shared" si="2"/>
        <v>0</v>
      </c>
      <c r="M27" s="23">
        <f>IF('SIMPLE TOOL'!C30="",IF('SIMPLE TOOL'!C30=0,IF(OR(F27&gt;0,G27&gt;0,H27&gt;0),1,0),0),0)</f>
        <v>0</v>
      </c>
      <c r="N27" s="23">
        <f>IF('SIMPLE TOOL'!N30=TRUE,IF(OR(F27="",F27=0),1,0),0)</f>
        <v>0</v>
      </c>
      <c r="O27" s="23">
        <f>IF('SIMPLE TOOL'!O30=TRUE,IF(OR(G27="",G27=0),1,0),0)</f>
        <v>0</v>
      </c>
      <c r="P27" s="23">
        <f>IF('SIMPLE TOOL'!P30=TRUE,IF(OR(H27="",H27=0),1,0),0)</f>
        <v>0</v>
      </c>
      <c r="Q27" s="23">
        <f>IF(F27&lt;&gt;"",IF(F27&lt;&gt;0,IF(AND('SIMPLE TOOL'!N30=FALSE),1,0),0),0)</f>
        <v>0</v>
      </c>
      <c r="R27" s="23">
        <f>IF(G27&lt;&gt;"",IF(G27&lt;&gt;0,IF(AND('SIMPLE TOOL'!O30=FALSE),1,0),0),0)</f>
        <v>0</v>
      </c>
      <c r="S27" s="23">
        <f>IF(H27&lt;&gt;"",IF(H27&lt;&gt;0,IF(AND('SIMPLE TOOL'!P30=FALSE),1,0),0),0)</f>
        <v>0</v>
      </c>
      <c r="T27" s="82">
        <f t="shared" si="4"/>
        <v>0</v>
      </c>
      <c r="U27" s="23">
        <f t="shared" si="5"/>
        <v>0</v>
      </c>
    </row>
    <row r="28" spans="1:21">
      <c r="A28" s="137" t="s">
        <v>62</v>
      </c>
      <c r="B28" s="137"/>
      <c r="C28" s="91">
        <f>'SIMPLE TOOL'!C31</f>
        <v>0</v>
      </c>
      <c r="D28" s="91">
        <f>'SIMPLE TOOL'!D31</f>
        <v>0</v>
      </c>
      <c r="E28" s="40">
        <f t="shared" si="3"/>
        <v>0</v>
      </c>
      <c r="F28" s="83"/>
      <c r="G28" s="83"/>
      <c r="H28" s="83"/>
      <c r="I28" s="52">
        <f t="shared" si="0"/>
        <v>0</v>
      </c>
      <c r="J28" s="26">
        <f t="shared" si="1"/>
        <v>0</v>
      </c>
      <c r="K28" s="26">
        <f t="shared" si="2"/>
        <v>0</v>
      </c>
      <c r="M28" s="23">
        <f>IF('SIMPLE TOOL'!C31="",IF('SIMPLE TOOL'!C31=0,IF(OR(F28&gt;0,G28&gt;0,H28&gt;0),1,0),0),0)</f>
        <v>0</v>
      </c>
      <c r="N28" s="23">
        <f>IF('SIMPLE TOOL'!N31=TRUE,IF(OR(F28="",F28=0),1,0),0)</f>
        <v>0</v>
      </c>
      <c r="O28" s="23">
        <f>IF('SIMPLE TOOL'!O31=TRUE,IF(OR(G28="",G28=0),1,0),0)</f>
        <v>0</v>
      </c>
      <c r="P28" s="23">
        <f>IF('SIMPLE TOOL'!P31=TRUE,IF(OR(H28="",H28=0),1,0),0)</f>
        <v>0</v>
      </c>
      <c r="Q28" s="23">
        <f>IF(F28&lt;&gt;"",IF(F28&lt;&gt;0,IF(AND('SIMPLE TOOL'!N31=FALSE),1,0),0),0)</f>
        <v>0</v>
      </c>
      <c r="R28" s="23">
        <f>IF(G28&lt;&gt;"",IF(G28&lt;&gt;0,IF(AND('SIMPLE TOOL'!O31=FALSE),1,0),0),0)</f>
        <v>0</v>
      </c>
      <c r="S28" s="23">
        <f>IF(H28&lt;&gt;"",IF(H28&lt;&gt;0,IF(AND('SIMPLE TOOL'!P31=FALSE),1,0),0),0)</f>
        <v>0</v>
      </c>
      <c r="T28" s="82">
        <f t="shared" si="4"/>
        <v>0</v>
      </c>
      <c r="U28" s="23">
        <f t="shared" si="5"/>
        <v>0</v>
      </c>
    </row>
    <row r="29" spans="1:21">
      <c r="A29" s="137" t="s">
        <v>63</v>
      </c>
      <c r="B29" s="137"/>
      <c r="C29" s="91">
        <f>'SIMPLE TOOL'!C32</f>
        <v>0</v>
      </c>
      <c r="D29" s="91">
        <f>'SIMPLE TOOL'!D32</f>
        <v>0</v>
      </c>
      <c r="E29" s="40">
        <f t="shared" si="3"/>
        <v>0</v>
      </c>
      <c r="F29" s="83"/>
      <c r="G29" s="83"/>
      <c r="H29" s="83"/>
      <c r="I29" s="52">
        <f t="shared" si="0"/>
        <v>0</v>
      </c>
      <c r="J29" s="26">
        <f t="shared" si="1"/>
        <v>0</v>
      </c>
      <c r="K29" s="26">
        <f t="shared" si="2"/>
        <v>0</v>
      </c>
      <c r="M29" s="23">
        <f>IF('SIMPLE TOOL'!C32="",IF('SIMPLE TOOL'!C32=0,IF(OR(F29&gt;0,G29&gt;0,H29&gt;0),1,0),0),0)</f>
        <v>0</v>
      </c>
      <c r="N29" s="23">
        <f>IF('SIMPLE TOOL'!N32=TRUE,IF(OR(F29="",F29=0),1,0),0)</f>
        <v>0</v>
      </c>
      <c r="O29" s="23">
        <f>IF('SIMPLE TOOL'!O32=TRUE,IF(OR(G29="",G29=0),1,0),0)</f>
        <v>0</v>
      </c>
      <c r="P29" s="23">
        <f>IF('SIMPLE TOOL'!P32=TRUE,IF(OR(H29="",H29=0),1,0),0)</f>
        <v>0</v>
      </c>
      <c r="Q29" s="23">
        <f>IF(F29&lt;&gt;"",IF(F29&lt;&gt;0,IF(AND('SIMPLE TOOL'!N32=FALSE),1,0),0),0)</f>
        <v>0</v>
      </c>
      <c r="R29" s="23">
        <f>IF(G29&lt;&gt;"",IF(G29&lt;&gt;0,IF(AND('SIMPLE TOOL'!O32=FALSE),1,0),0),0)</f>
        <v>0</v>
      </c>
      <c r="S29" s="23">
        <f>IF(H29&lt;&gt;"",IF(H29&lt;&gt;0,IF(AND('SIMPLE TOOL'!P32=FALSE),1,0),0),0)</f>
        <v>0</v>
      </c>
      <c r="T29" s="82">
        <f t="shared" si="4"/>
        <v>0</v>
      </c>
      <c r="U29" s="23">
        <f t="shared" si="5"/>
        <v>0</v>
      </c>
    </row>
    <row r="30" spans="1:21">
      <c r="A30" s="137" t="s">
        <v>64</v>
      </c>
      <c r="B30" s="137"/>
      <c r="C30" s="91">
        <f>'SIMPLE TOOL'!C33</f>
        <v>0</v>
      </c>
      <c r="D30" s="91">
        <f>'SIMPLE TOOL'!D33</f>
        <v>0</v>
      </c>
      <c r="E30" s="40">
        <f t="shared" si="3"/>
        <v>0</v>
      </c>
      <c r="F30" s="83"/>
      <c r="G30" s="83"/>
      <c r="H30" s="83"/>
      <c r="I30" s="52">
        <f t="shared" si="0"/>
        <v>0</v>
      </c>
      <c r="J30" s="26">
        <f t="shared" si="1"/>
        <v>0</v>
      </c>
      <c r="K30" s="26">
        <f t="shared" si="2"/>
        <v>0</v>
      </c>
      <c r="M30" s="23">
        <f>IF('SIMPLE TOOL'!C33="",IF('SIMPLE TOOL'!C33=0,IF(OR(F30&gt;0,G30&gt;0,H30&gt;0),1,0),0),0)</f>
        <v>0</v>
      </c>
      <c r="N30" s="23">
        <f>IF('SIMPLE TOOL'!N33=TRUE,IF(OR(F30="",F30=0),1,0),0)</f>
        <v>0</v>
      </c>
      <c r="O30" s="23">
        <f>IF('SIMPLE TOOL'!O33=TRUE,IF(OR(G30="",G30=0),1,0),0)</f>
        <v>0</v>
      </c>
      <c r="P30" s="23">
        <f>IF('SIMPLE TOOL'!P33=TRUE,IF(OR(H30="",H30=0),1,0),0)</f>
        <v>0</v>
      </c>
      <c r="Q30" s="23">
        <f>IF(F30&lt;&gt;"",IF(F30&lt;&gt;0,IF(AND('SIMPLE TOOL'!N33=FALSE),1,0),0),0)</f>
        <v>0</v>
      </c>
      <c r="R30" s="23">
        <f>IF(G30&lt;&gt;"",IF(G30&lt;&gt;0,IF(AND('SIMPLE TOOL'!O33=FALSE),1,0),0),0)</f>
        <v>0</v>
      </c>
      <c r="S30" s="23">
        <f>IF(H30&lt;&gt;"",IF(H30&lt;&gt;0,IF(AND('SIMPLE TOOL'!P33=FALSE),1,0),0),0)</f>
        <v>0</v>
      </c>
      <c r="T30" s="82">
        <f t="shared" si="4"/>
        <v>0</v>
      </c>
      <c r="U30" s="23">
        <f t="shared" si="5"/>
        <v>0</v>
      </c>
    </row>
    <row r="31" spans="1:21">
      <c r="A31" s="137" t="s">
        <v>65</v>
      </c>
      <c r="B31" s="137"/>
      <c r="C31" s="91">
        <f>'SIMPLE TOOL'!C34</f>
        <v>0</v>
      </c>
      <c r="D31" s="91">
        <f>'SIMPLE TOOL'!D34</f>
        <v>0</v>
      </c>
      <c r="E31" s="40">
        <f t="shared" si="3"/>
        <v>0</v>
      </c>
      <c r="F31" s="83"/>
      <c r="G31" s="83"/>
      <c r="H31" s="83"/>
      <c r="I31" s="52">
        <f t="shared" si="0"/>
        <v>0</v>
      </c>
      <c r="J31" s="26">
        <f t="shared" si="1"/>
        <v>0</v>
      </c>
      <c r="K31" s="26">
        <f t="shared" si="2"/>
        <v>0</v>
      </c>
      <c r="M31" s="23">
        <f>IF('SIMPLE TOOL'!C34="",IF('SIMPLE TOOL'!C34=0,IF(OR(F31&gt;0,G31&gt;0,H31&gt;0),1,0),0),0)</f>
        <v>0</v>
      </c>
      <c r="N31" s="23">
        <f>IF('SIMPLE TOOL'!N34=TRUE,IF(OR(F31="",F31=0),1,0),0)</f>
        <v>0</v>
      </c>
      <c r="O31" s="23">
        <f>IF('SIMPLE TOOL'!O34=TRUE,IF(OR(G31="",G31=0),1,0),0)</f>
        <v>0</v>
      </c>
      <c r="P31" s="23">
        <f>IF('SIMPLE TOOL'!P34=TRUE,IF(OR(H31="",H31=0),1,0),0)</f>
        <v>0</v>
      </c>
      <c r="Q31" s="23">
        <f>IF(F31&lt;&gt;"",IF(F31&lt;&gt;0,IF(AND('SIMPLE TOOL'!N34=FALSE),1,0),0),0)</f>
        <v>0</v>
      </c>
      <c r="R31" s="23">
        <f>IF(G31&lt;&gt;"",IF(G31&lt;&gt;0,IF(AND('SIMPLE TOOL'!O34=FALSE),1,0),0),0)</f>
        <v>0</v>
      </c>
      <c r="S31" s="23">
        <f>IF(H31&lt;&gt;"",IF(H31&lt;&gt;0,IF(AND('SIMPLE TOOL'!P34=FALSE),1,0),0),0)</f>
        <v>0</v>
      </c>
      <c r="T31" s="82">
        <f t="shared" si="4"/>
        <v>0</v>
      </c>
      <c r="U31" s="23">
        <f t="shared" si="5"/>
        <v>0</v>
      </c>
    </row>
    <row r="32" spans="1:21">
      <c r="A32" s="137" t="s">
        <v>66</v>
      </c>
      <c r="B32" s="137"/>
      <c r="C32" s="91">
        <f>'SIMPLE TOOL'!C35</f>
        <v>0</v>
      </c>
      <c r="D32" s="91">
        <f>'SIMPLE TOOL'!D35</f>
        <v>0</v>
      </c>
      <c r="E32" s="40">
        <f t="shared" si="3"/>
        <v>0</v>
      </c>
      <c r="F32" s="83"/>
      <c r="G32" s="83"/>
      <c r="H32" s="83"/>
      <c r="I32" s="52">
        <f t="shared" si="0"/>
        <v>0</v>
      </c>
      <c r="J32" s="26">
        <f t="shared" si="1"/>
        <v>0</v>
      </c>
      <c r="K32" s="26">
        <f t="shared" si="2"/>
        <v>0</v>
      </c>
      <c r="M32" s="23">
        <f>IF('SIMPLE TOOL'!C35="",IF('SIMPLE TOOL'!C35=0,IF(OR(F32&gt;0,G32&gt;0,H32&gt;0),1,0),0),0)</f>
        <v>0</v>
      </c>
      <c r="N32" s="23">
        <f>IF('SIMPLE TOOL'!N35=TRUE,IF(OR(F32="",F32=0),1,0),0)</f>
        <v>0</v>
      </c>
      <c r="O32" s="23">
        <f>IF('SIMPLE TOOL'!O35=TRUE,IF(OR(G32="",G32=0),1,0),0)</f>
        <v>0</v>
      </c>
      <c r="P32" s="23">
        <f>IF('SIMPLE TOOL'!P35=TRUE,IF(OR(H32="",H32=0),1,0),0)</f>
        <v>0</v>
      </c>
      <c r="Q32" s="23">
        <f>IF(F32&lt;&gt;"",IF(F32&lt;&gt;0,IF(AND('SIMPLE TOOL'!N35=FALSE),1,0),0),0)</f>
        <v>0</v>
      </c>
      <c r="R32" s="23">
        <f>IF(G32&lt;&gt;"",IF(G32&lt;&gt;0,IF(AND('SIMPLE TOOL'!O35=FALSE),1,0),0),0)</f>
        <v>0</v>
      </c>
      <c r="S32" s="23">
        <f>IF(H32&lt;&gt;"",IF(H32&lt;&gt;0,IF(AND('SIMPLE TOOL'!P35=FALSE),1,0),0),0)</f>
        <v>0</v>
      </c>
      <c r="T32" s="82">
        <f t="shared" si="4"/>
        <v>0</v>
      </c>
      <c r="U32" s="23">
        <f t="shared" si="5"/>
        <v>0</v>
      </c>
    </row>
    <row r="33" spans="1:21">
      <c r="A33" s="137" t="s">
        <v>67</v>
      </c>
      <c r="B33" s="137"/>
      <c r="C33" s="91">
        <f>'SIMPLE TOOL'!C36</f>
        <v>0</v>
      </c>
      <c r="D33" s="91">
        <f>'SIMPLE TOOL'!D36</f>
        <v>0</v>
      </c>
      <c r="E33" s="40">
        <f t="shared" si="3"/>
        <v>0</v>
      </c>
      <c r="F33" s="83"/>
      <c r="G33" s="83"/>
      <c r="H33" s="83"/>
      <c r="I33" s="52">
        <f t="shared" si="0"/>
        <v>0</v>
      </c>
      <c r="J33" s="26">
        <f t="shared" si="1"/>
        <v>0</v>
      </c>
      <c r="K33" s="26">
        <f t="shared" si="2"/>
        <v>0</v>
      </c>
      <c r="M33" s="23">
        <f>IF('SIMPLE TOOL'!C36="",IF('SIMPLE TOOL'!C36=0,IF(OR(F33&gt;0,G33&gt;0,H33&gt;0),1,0),0),0)</f>
        <v>0</v>
      </c>
      <c r="N33" s="23">
        <f>IF('SIMPLE TOOL'!N36=TRUE,IF(OR(F33="",F33=0),1,0),0)</f>
        <v>0</v>
      </c>
      <c r="O33" s="23">
        <f>IF('SIMPLE TOOL'!O36=TRUE,IF(OR(G33="",G33=0),1,0),0)</f>
        <v>0</v>
      </c>
      <c r="P33" s="23">
        <f>IF('SIMPLE TOOL'!P36=TRUE,IF(OR(H33="",H33=0),1,0),0)</f>
        <v>0</v>
      </c>
      <c r="Q33" s="23">
        <f>IF(F33&lt;&gt;"",IF(F33&lt;&gt;0,IF(AND('SIMPLE TOOL'!N36=FALSE),1,0),0),0)</f>
        <v>0</v>
      </c>
      <c r="R33" s="23">
        <f>IF(G33&lt;&gt;"",IF(G33&lt;&gt;0,IF(AND('SIMPLE TOOL'!O36=FALSE),1,0),0),0)</f>
        <v>0</v>
      </c>
      <c r="S33" s="23">
        <f>IF(H33&lt;&gt;"",IF(H33&lt;&gt;0,IF(AND('SIMPLE TOOL'!P36=FALSE),1,0),0),0)</f>
        <v>0</v>
      </c>
      <c r="T33" s="82">
        <f t="shared" si="4"/>
        <v>0</v>
      </c>
      <c r="U33" s="23">
        <f t="shared" si="5"/>
        <v>0</v>
      </c>
    </row>
    <row r="34" spans="1:21">
      <c r="A34" s="137" t="s">
        <v>68</v>
      </c>
      <c r="B34" s="137"/>
      <c r="C34" s="91">
        <f>'SIMPLE TOOL'!C37</f>
        <v>0</v>
      </c>
      <c r="D34" s="91">
        <f>'SIMPLE TOOL'!D37</f>
        <v>0</v>
      </c>
      <c r="E34" s="40">
        <f t="shared" si="3"/>
        <v>0</v>
      </c>
      <c r="F34" s="83"/>
      <c r="G34" s="83"/>
      <c r="H34" s="83"/>
      <c r="I34" s="52">
        <f t="shared" si="0"/>
        <v>0</v>
      </c>
      <c r="J34" s="26">
        <f t="shared" si="1"/>
        <v>0</v>
      </c>
      <c r="K34" s="26">
        <f t="shared" si="2"/>
        <v>0</v>
      </c>
      <c r="M34" s="23">
        <f>IF('SIMPLE TOOL'!C37="",IF('SIMPLE TOOL'!C37=0,IF(OR(F34&gt;0,G34&gt;0,H34&gt;0),1,0),0),0)</f>
        <v>0</v>
      </c>
      <c r="N34" s="23">
        <f>IF('SIMPLE TOOL'!N37=TRUE,IF(OR(F34="",F34=0),1,0),0)</f>
        <v>0</v>
      </c>
      <c r="O34" s="23">
        <f>IF('SIMPLE TOOL'!O37=TRUE,IF(OR(G34="",G34=0),1,0),0)</f>
        <v>0</v>
      </c>
      <c r="P34" s="23">
        <f>IF('SIMPLE TOOL'!P37=TRUE,IF(OR(H34="",H34=0),1,0),0)</f>
        <v>0</v>
      </c>
      <c r="Q34" s="23">
        <f>IF(F34&lt;&gt;"",IF(F34&lt;&gt;0,IF(AND('SIMPLE TOOL'!N37=FALSE),1,0),0),0)</f>
        <v>0</v>
      </c>
      <c r="R34" s="23">
        <f>IF(G34&lt;&gt;"",IF(G34&lt;&gt;0,IF(AND('SIMPLE TOOL'!O37=FALSE),1,0),0),0)</f>
        <v>0</v>
      </c>
      <c r="S34" s="23">
        <f>IF(H34&lt;&gt;"",IF(H34&lt;&gt;0,IF(AND('SIMPLE TOOL'!P37=FALSE),1,0),0),0)</f>
        <v>0</v>
      </c>
      <c r="T34" s="82">
        <f t="shared" si="4"/>
        <v>0</v>
      </c>
      <c r="U34" s="23">
        <f t="shared" si="5"/>
        <v>0</v>
      </c>
    </row>
    <row r="35" spans="1:21">
      <c r="A35" s="137" t="s">
        <v>69</v>
      </c>
      <c r="B35" s="137"/>
      <c r="C35" s="91">
        <f>'SIMPLE TOOL'!C38</f>
        <v>0</v>
      </c>
      <c r="D35" s="91">
        <f>'SIMPLE TOOL'!D38</f>
        <v>0</v>
      </c>
      <c r="E35" s="40">
        <f t="shared" si="3"/>
        <v>0</v>
      </c>
      <c r="F35" s="83"/>
      <c r="G35" s="83"/>
      <c r="H35" s="83"/>
      <c r="I35" s="52">
        <f t="shared" si="0"/>
        <v>0</v>
      </c>
      <c r="J35" s="26">
        <f t="shared" si="1"/>
        <v>0</v>
      </c>
      <c r="K35" s="26">
        <f t="shared" si="2"/>
        <v>0</v>
      </c>
      <c r="M35" s="23">
        <f>IF('SIMPLE TOOL'!C38="",IF('SIMPLE TOOL'!C38=0,IF(OR(F35&gt;0,G35&gt;0,H35&gt;0),1,0),0),0)</f>
        <v>0</v>
      </c>
      <c r="N35" s="23">
        <f>IF('SIMPLE TOOL'!N38=TRUE,IF(OR(F35="",F35=0),1,0),0)</f>
        <v>0</v>
      </c>
      <c r="O35" s="23">
        <f>IF('SIMPLE TOOL'!O38=TRUE,IF(OR(G35="",G35=0),1,0),0)</f>
        <v>0</v>
      </c>
      <c r="P35" s="23">
        <f>IF('SIMPLE TOOL'!P38=TRUE,IF(OR(H35="",H35=0),1,0),0)</f>
        <v>0</v>
      </c>
      <c r="Q35" s="23">
        <f>IF(F35&lt;&gt;"",IF(F35&lt;&gt;0,IF(AND('SIMPLE TOOL'!N38=FALSE),1,0),0),0)</f>
        <v>0</v>
      </c>
      <c r="R35" s="23">
        <f>IF(G35&lt;&gt;"",IF(G35&lt;&gt;0,IF(AND('SIMPLE TOOL'!O38=FALSE),1,0),0),0)</f>
        <v>0</v>
      </c>
      <c r="S35" s="23">
        <f>IF(H35&lt;&gt;"",IF(H35&lt;&gt;0,IF(AND('SIMPLE TOOL'!P38=FALSE),1,0),0),0)</f>
        <v>0</v>
      </c>
      <c r="T35" s="82">
        <f t="shared" si="4"/>
        <v>0</v>
      </c>
      <c r="U35" s="23">
        <f t="shared" si="5"/>
        <v>0</v>
      </c>
    </row>
    <row r="36" spans="1:21">
      <c r="A36" s="137" t="s">
        <v>70</v>
      </c>
      <c r="B36" s="137"/>
      <c r="C36" s="91">
        <f>'SIMPLE TOOL'!C39</f>
        <v>0</v>
      </c>
      <c r="D36" s="91">
        <f>'SIMPLE TOOL'!D39</f>
        <v>0</v>
      </c>
      <c r="E36" s="40">
        <f t="shared" si="3"/>
        <v>0</v>
      </c>
      <c r="F36" s="83"/>
      <c r="G36" s="83"/>
      <c r="H36" s="83"/>
      <c r="I36" s="52">
        <f t="shared" si="0"/>
        <v>0</v>
      </c>
      <c r="J36" s="26">
        <f t="shared" si="1"/>
        <v>0</v>
      </c>
      <c r="K36" s="26">
        <f t="shared" si="2"/>
        <v>0</v>
      </c>
      <c r="M36" s="23">
        <f>IF('SIMPLE TOOL'!C39="",IF('SIMPLE TOOL'!C39=0,IF(OR(F36&gt;0,G36&gt;0,H36&gt;0),1,0),0),0)</f>
        <v>0</v>
      </c>
      <c r="N36" s="23">
        <f>IF('SIMPLE TOOL'!N39=TRUE,IF(OR(F36="",F36=0),1,0),0)</f>
        <v>0</v>
      </c>
      <c r="O36" s="23">
        <f>IF('SIMPLE TOOL'!O39=TRUE,IF(OR(G36="",G36=0),1,0),0)</f>
        <v>0</v>
      </c>
      <c r="P36" s="23">
        <f>IF('SIMPLE TOOL'!P39=TRUE,IF(OR(H36="",H36=0),1,0),0)</f>
        <v>0</v>
      </c>
      <c r="Q36" s="23">
        <f>IF(F36&lt;&gt;"",IF(F36&lt;&gt;0,IF(AND('SIMPLE TOOL'!N39=FALSE),1,0),0),0)</f>
        <v>0</v>
      </c>
      <c r="R36" s="23">
        <f>IF(G36&lt;&gt;"",IF(G36&lt;&gt;0,IF(AND('SIMPLE TOOL'!O39=FALSE),1,0),0),0)</f>
        <v>0</v>
      </c>
      <c r="S36" s="23">
        <f>IF(H36&lt;&gt;"",IF(H36&lt;&gt;0,IF(AND('SIMPLE TOOL'!P39=FALSE),1,0),0),0)</f>
        <v>0</v>
      </c>
      <c r="T36" s="82">
        <f t="shared" si="4"/>
        <v>0</v>
      </c>
      <c r="U36" s="23">
        <f t="shared" si="5"/>
        <v>0</v>
      </c>
    </row>
    <row r="37" spans="1:21">
      <c r="A37" s="137" t="s">
        <v>71</v>
      </c>
      <c r="B37" s="137"/>
      <c r="C37" s="91">
        <f>'SIMPLE TOOL'!C40</f>
        <v>0</v>
      </c>
      <c r="D37" s="91">
        <f>'SIMPLE TOOL'!D40</f>
        <v>0</v>
      </c>
      <c r="E37" s="40">
        <f t="shared" si="3"/>
        <v>0</v>
      </c>
      <c r="F37" s="83"/>
      <c r="G37" s="83"/>
      <c r="H37" s="83"/>
      <c r="I37" s="52">
        <f t="shared" si="0"/>
        <v>0</v>
      </c>
      <c r="J37" s="26">
        <f t="shared" si="1"/>
        <v>0</v>
      </c>
      <c r="K37" s="26">
        <f t="shared" si="2"/>
        <v>0</v>
      </c>
      <c r="M37" s="23">
        <f>IF('SIMPLE TOOL'!C40="",IF('SIMPLE TOOL'!C40=0,IF(OR(F37&gt;0,G37&gt;0,H37&gt;0),1,0),0),0)</f>
        <v>0</v>
      </c>
      <c r="N37" s="23">
        <f>IF('SIMPLE TOOL'!N40=TRUE,IF(OR(F37="",F37=0),1,0),0)</f>
        <v>0</v>
      </c>
      <c r="O37" s="23">
        <f>IF('SIMPLE TOOL'!O40=TRUE,IF(OR(G37="",G37=0),1,0),0)</f>
        <v>0</v>
      </c>
      <c r="P37" s="23">
        <f>IF('SIMPLE TOOL'!P40=TRUE,IF(OR(H37="",H37=0),1,0),0)</f>
        <v>0</v>
      </c>
      <c r="Q37" s="23">
        <f>IF(F37&lt;&gt;"",IF(F37&lt;&gt;0,IF(AND('SIMPLE TOOL'!N40=FALSE),1,0),0),0)</f>
        <v>0</v>
      </c>
      <c r="R37" s="23">
        <f>IF(G37&lt;&gt;"",IF(G37&lt;&gt;0,IF(AND('SIMPLE TOOL'!O40=FALSE),1,0),0),0)</f>
        <v>0</v>
      </c>
      <c r="S37" s="23">
        <f>IF(H37&lt;&gt;"",IF(H37&lt;&gt;0,IF(AND('SIMPLE TOOL'!P40=FALSE),1,0),0),0)</f>
        <v>0</v>
      </c>
      <c r="T37" s="82">
        <f t="shared" si="4"/>
        <v>0</v>
      </c>
      <c r="U37" s="23">
        <f t="shared" si="5"/>
        <v>0</v>
      </c>
    </row>
    <row r="38" spans="1:21">
      <c r="A38" s="44" t="s">
        <v>142</v>
      </c>
      <c r="B38" s="92">
        <f>'SIMPLE TOOL'!B41</f>
        <v>0</v>
      </c>
      <c r="C38" s="91">
        <f>'SIMPLE TOOL'!C41</f>
        <v>0</v>
      </c>
      <c r="D38" s="91">
        <f>'SIMPLE TOOL'!D41</f>
        <v>0</v>
      </c>
      <c r="E38" s="40">
        <f t="shared" si="3"/>
        <v>0</v>
      </c>
      <c r="F38" s="83"/>
      <c r="G38" s="83"/>
      <c r="H38" s="83"/>
      <c r="I38" s="52">
        <f t="shared" si="0"/>
        <v>0</v>
      </c>
      <c r="J38" s="26">
        <f t="shared" si="1"/>
        <v>0</v>
      </c>
      <c r="K38" s="26">
        <f t="shared" si="2"/>
        <v>0</v>
      </c>
      <c r="M38" s="23">
        <f>IF('SIMPLE TOOL'!C41="",IF('SIMPLE TOOL'!C41=0,IF(OR(F38&gt;0,G38&gt;0,H38&gt;0),1,0),0),0)</f>
        <v>0</v>
      </c>
      <c r="N38" s="23">
        <f>IF('SIMPLE TOOL'!N41=TRUE,IF(OR(F38="",F38=0),1,0),0)</f>
        <v>0</v>
      </c>
      <c r="O38" s="23">
        <f>IF('SIMPLE TOOL'!O41=TRUE,IF(OR(G38="",G38=0),1,0),0)</f>
        <v>0</v>
      </c>
      <c r="P38" s="23">
        <f>IF('SIMPLE TOOL'!P41=TRUE,IF(OR(H38="",H38=0),1,0),0)</f>
        <v>0</v>
      </c>
      <c r="Q38" s="23">
        <f>IF(F38&lt;&gt;"",IF(F38&lt;&gt;0,IF(AND('SIMPLE TOOL'!N41=FALSE),1,0),0),0)</f>
        <v>0</v>
      </c>
      <c r="R38" s="23">
        <f>IF(G38&lt;&gt;"",IF(G38&lt;&gt;0,IF(AND('SIMPLE TOOL'!O41=FALSE),1,0),0),0)</f>
        <v>0</v>
      </c>
      <c r="S38" s="23">
        <f>IF(H38&lt;&gt;"",IF(H38&lt;&gt;0,IF(AND('SIMPLE TOOL'!P41=FALSE),1,0),0),0)</f>
        <v>0</v>
      </c>
      <c r="T38" s="82">
        <f t="shared" si="4"/>
        <v>0</v>
      </c>
      <c r="U38" s="23">
        <f t="shared" si="5"/>
        <v>0</v>
      </c>
    </row>
    <row r="39" spans="1:21">
      <c r="A39" s="44" t="s">
        <v>142</v>
      </c>
      <c r="B39" s="92">
        <f>'SIMPLE TOOL'!B42</f>
        <v>0</v>
      </c>
      <c r="C39" s="91">
        <f>'SIMPLE TOOL'!C42</f>
        <v>0</v>
      </c>
      <c r="D39" s="91">
        <f>'SIMPLE TOOL'!D42</f>
        <v>0</v>
      </c>
      <c r="E39" s="40">
        <f t="shared" si="3"/>
        <v>0</v>
      </c>
      <c r="F39" s="83"/>
      <c r="G39" s="83"/>
      <c r="H39" s="83"/>
      <c r="I39" s="52">
        <f t="shared" si="0"/>
        <v>0</v>
      </c>
      <c r="J39" s="26">
        <f t="shared" si="1"/>
        <v>0</v>
      </c>
      <c r="K39" s="26">
        <f t="shared" si="2"/>
        <v>0</v>
      </c>
      <c r="M39" s="23">
        <f>IF('SIMPLE TOOL'!C42="",IF('SIMPLE TOOL'!C42=0,IF(OR(F39&gt;0,G39&gt;0,H39&gt;0),1,0),0),0)</f>
        <v>0</v>
      </c>
      <c r="N39" s="23">
        <f>IF('SIMPLE TOOL'!N42=TRUE,IF(OR(F39="",F39=0),1,0),0)</f>
        <v>0</v>
      </c>
      <c r="O39" s="23">
        <f>IF('SIMPLE TOOL'!O42=TRUE,IF(OR(G39="",G39=0),1,0),0)</f>
        <v>0</v>
      </c>
      <c r="P39" s="23">
        <f>IF('SIMPLE TOOL'!P42=TRUE,IF(OR(H39="",H39=0),1,0),0)</f>
        <v>0</v>
      </c>
      <c r="Q39" s="23">
        <f>IF(F39&lt;&gt;"",IF(F39&lt;&gt;0,IF(AND('SIMPLE TOOL'!N42=FALSE),1,0),0),0)</f>
        <v>0</v>
      </c>
      <c r="R39" s="23">
        <f>IF(G39&lt;&gt;"",IF(G39&lt;&gt;0,IF(AND('SIMPLE TOOL'!O42=FALSE),1,0),0),0)</f>
        <v>0</v>
      </c>
      <c r="S39" s="23">
        <f>IF(H39&lt;&gt;"",IF(H39&lt;&gt;0,IF(AND('SIMPLE TOOL'!P42=FALSE),1,0),0),0)</f>
        <v>0</v>
      </c>
      <c r="T39" s="82">
        <f t="shared" si="4"/>
        <v>0</v>
      </c>
      <c r="U39" s="23">
        <f t="shared" si="5"/>
        <v>0</v>
      </c>
    </row>
    <row r="40" spans="1:21">
      <c r="A40" s="44" t="s">
        <v>142</v>
      </c>
      <c r="B40" s="92">
        <f>'SIMPLE TOOL'!B43</f>
        <v>0</v>
      </c>
      <c r="C40" s="91">
        <f>'SIMPLE TOOL'!C43</f>
        <v>0</v>
      </c>
      <c r="D40" s="91">
        <f>'SIMPLE TOOL'!D43</f>
        <v>0</v>
      </c>
      <c r="E40" s="40">
        <f t="shared" si="3"/>
        <v>0</v>
      </c>
      <c r="F40" s="83"/>
      <c r="G40" s="83"/>
      <c r="H40" s="83"/>
      <c r="I40" s="52">
        <f t="shared" si="0"/>
        <v>0</v>
      </c>
      <c r="J40" s="26">
        <f t="shared" si="1"/>
        <v>0</v>
      </c>
      <c r="K40" s="26">
        <f t="shared" si="2"/>
        <v>0</v>
      </c>
      <c r="M40" s="23">
        <f>IF('SIMPLE TOOL'!C43="",IF('SIMPLE TOOL'!C43=0,IF(OR(F40&gt;0,G40&gt;0,H40&gt;0),1,0),0),0)</f>
        <v>0</v>
      </c>
      <c r="N40" s="23">
        <f>IF('SIMPLE TOOL'!N43=TRUE,IF(OR(F40="",F40=0),1,0),0)</f>
        <v>0</v>
      </c>
      <c r="O40" s="23">
        <f>IF('SIMPLE TOOL'!O43=TRUE,IF(OR(G40="",G40=0),1,0),0)</f>
        <v>0</v>
      </c>
      <c r="P40" s="23">
        <f>IF('SIMPLE TOOL'!P43=TRUE,IF(OR(H40="",H40=0),1,0),0)</f>
        <v>0</v>
      </c>
      <c r="Q40" s="23">
        <f>IF(F40&lt;&gt;"",IF(F40&lt;&gt;0,IF(AND('SIMPLE TOOL'!N43=FALSE),1,0),0),0)</f>
        <v>0</v>
      </c>
      <c r="R40" s="23">
        <f>IF(G40&lt;&gt;"",IF(G40&lt;&gt;0,IF(AND('SIMPLE TOOL'!O43=FALSE),1,0),0),0)</f>
        <v>0</v>
      </c>
      <c r="S40" s="23">
        <f>IF(H40&lt;&gt;"",IF(H40&lt;&gt;0,IF(AND('SIMPLE TOOL'!P43=FALSE),1,0),0),0)</f>
        <v>0</v>
      </c>
      <c r="T40" s="82">
        <f t="shared" si="4"/>
        <v>0</v>
      </c>
      <c r="U40" s="23">
        <f t="shared" si="5"/>
        <v>0</v>
      </c>
    </row>
    <row r="41" spans="1:21">
      <c r="A41" s="44" t="s">
        <v>142</v>
      </c>
      <c r="B41" s="92">
        <f>'SIMPLE TOOL'!B44</f>
        <v>0</v>
      </c>
      <c r="C41" s="91">
        <f>'SIMPLE TOOL'!C44</f>
        <v>0</v>
      </c>
      <c r="D41" s="91">
        <f>'SIMPLE TOOL'!D44</f>
        <v>0</v>
      </c>
      <c r="E41" s="40">
        <f t="shared" si="3"/>
        <v>0</v>
      </c>
      <c r="F41" s="83"/>
      <c r="G41" s="83"/>
      <c r="H41" s="83"/>
      <c r="I41" s="52">
        <f t="shared" si="0"/>
        <v>0</v>
      </c>
      <c r="J41" s="26">
        <f t="shared" si="1"/>
        <v>0</v>
      </c>
      <c r="K41" s="26">
        <f t="shared" si="2"/>
        <v>0</v>
      </c>
      <c r="M41" s="23">
        <f>IF('SIMPLE TOOL'!C44="",IF('SIMPLE TOOL'!C44=0,IF(OR(F41&gt;0,G41&gt;0,H41&gt;0),1,0),0),0)</f>
        <v>0</v>
      </c>
      <c r="N41" s="23">
        <f>IF('SIMPLE TOOL'!N44=TRUE,IF(OR(F41="",F41=0),1,0),0)</f>
        <v>0</v>
      </c>
      <c r="O41" s="23">
        <f>IF('SIMPLE TOOL'!O44=TRUE,IF(OR(G41="",G41=0),1,0),0)</f>
        <v>0</v>
      </c>
      <c r="P41" s="23">
        <f>IF('SIMPLE TOOL'!P44=TRUE,IF(OR(H41="",H41=0),1,0),0)</f>
        <v>0</v>
      </c>
      <c r="Q41" s="23">
        <f>IF(F41&lt;&gt;"",IF(F41&lt;&gt;0,IF(AND('SIMPLE TOOL'!N44=FALSE),1,0),0),0)</f>
        <v>0</v>
      </c>
      <c r="R41" s="23">
        <f>IF(G41&lt;&gt;"",IF(G41&lt;&gt;0,IF(AND('SIMPLE TOOL'!O44=FALSE),1,0),0),0)</f>
        <v>0</v>
      </c>
      <c r="S41" s="23">
        <f>IF(H41&lt;&gt;"",IF(H41&lt;&gt;0,IF(AND('SIMPLE TOOL'!P44=FALSE),1,0),0),0)</f>
        <v>0</v>
      </c>
      <c r="T41" s="82">
        <f t="shared" si="4"/>
        <v>0</v>
      </c>
      <c r="U41" s="23">
        <f t="shared" si="5"/>
        <v>0</v>
      </c>
    </row>
    <row r="42" spans="1:21">
      <c r="A42" s="202"/>
      <c r="B42" s="202"/>
      <c r="C42" s="202"/>
      <c r="D42" s="202"/>
      <c r="E42" s="73" t="s">
        <v>143</v>
      </c>
      <c r="F42" s="50">
        <f>SUM(F21:F41)</f>
        <v>0</v>
      </c>
      <c r="G42" s="50">
        <f>SUM(G21:G41)</f>
        <v>0</v>
      </c>
      <c r="H42" s="50">
        <f>SUM(H21:H41)</f>
        <v>0</v>
      </c>
      <c r="I42" s="53">
        <f>SUM(I21:I41)</f>
        <v>0</v>
      </c>
      <c r="J42" s="27">
        <f t="shared" ref="J42:K42" si="6">SUM(J21:J41)</f>
        <v>0</v>
      </c>
      <c r="K42" s="27">
        <f t="shared" si="6"/>
        <v>0</v>
      </c>
    </row>
    <row r="43" spans="1:21">
      <c r="F43" s="80" t="str">
        <f>IF(OR(F42&lt;162,F42&gt;262),"Outside of range","")</f>
        <v>Outside of range</v>
      </c>
      <c r="G43" s="80" t="str">
        <f>IF(OR(G42&lt;F9*4,G42&gt;F9*14),"Outside of range","")</f>
        <v/>
      </c>
      <c r="H43" s="80" t="str">
        <f>IF(OR(H42&lt;62,H42&gt;490),"Outside of range","")</f>
        <v>Outside of range</v>
      </c>
    </row>
    <row r="44" spans="1:21">
      <c r="A44" s="202"/>
      <c r="B44" s="202"/>
      <c r="C44" s="202"/>
      <c r="D44" s="202"/>
      <c r="E44" s="202"/>
      <c r="F44" s="202"/>
      <c r="G44" s="202"/>
      <c r="H44" s="202"/>
    </row>
    <row r="45" spans="1:21" ht="20.100000000000001">
      <c r="A45" s="199" t="s">
        <v>144</v>
      </c>
      <c r="B45" s="199"/>
      <c r="C45" s="199"/>
      <c r="D45" s="199"/>
      <c r="E45" s="199"/>
      <c r="F45" s="199"/>
      <c r="G45" s="199"/>
      <c r="H45" s="199"/>
    </row>
    <row r="46" spans="1:21">
      <c r="A46" s="55" t="s">
        <v>77</v>
      </c>
      <c r="C46" s="56" t="s">
        <v>145</v>
      </c>
      <c r="D46" s="73" t="s">
        <v>79</v>
      </c>
      <c r="E46" s="73" t="s">
        <v>80</v>
      </c>
      <c r="F46" s="72"/>
      <c r="G46" s="72"/>
      <c r="H46" s="72"/>
    </row>
    <row r="47" spans="1:21">
      <c r="A47" s="229" t="s">
        <v>81</v>
      </c>
      <c r="B47" s="230"/>
      <c r="C47" s="54">
        <f>'SIMPLE TOOL'!D50</f>
        <v>0</v>
      </c>
      <c r="D47" s="57">
        <f>'SIMPLE TOOL'!E50</f>
        <v>0</v>
      </c>
      <c r="E47" s="40">
        <f>IFERROR(C47*D47,0)</f>
        <v>0</v>
      </c>
      <c r="F47" s="72"/>
      <c r="G47" s="72"/>
      <c r="H47" s="72"/>
    </row>
    <row r="48" spans="1:21">
      <c r="A48" s="229" t="s">
        <v>82</v>
      </c>
      <c r="B48" s="230"/>
      <c r="C48" s="54">
        <f>'SIMPLE TOOL'!D51</f>
        <v>0</v>
      </c>
      <c r="D48" s="57">
        <f>'SIMPLE TOOL'!E51</f>
        <v>0</v>
      </c>
      <c r="E48" s="40">
        <f>IFERROR(C48*D48,0)</f>
        <v>0</v>
      </c>
      <c r="F48" s="72"/>
      <c r="G48" s="72"/>
      <c r="H48" s="72"/>
    </row>
    <row r="49" spans="1:12">
      <c r="A49" s="229" t="s">
        <v>83</v>
      </c>
      <c r="B49" s="230"/>
      <c r="C49" s="54">
        <f>'SIMPLE TOOL'!D52</f>
        <v>0</v>
      </c>
      <c r="D49" s="57">
        <f>'SIMPLE TOOL'!E52</f>
        <v>0</v>
      </c>
      <c r="E49" s="40">
        <f t="shared" ref="E49:E50" si="7">IFERROR(C49*D49,0)</f>
        <v>0</v>
      </c>
      <c r="F49" s="72"/>
      <c r="G49" s="72"/>
      <c r="H49" s="72"/>
    </row>
    <row r="50" spans="1:12">
      <c r="A50" s="229" t="s">
        <v>84</v>
      </c>
      <c r="B50" s="230"/>
      <c r="C50" s="54">
        <f>'SIMPLE TOOL'!D53</f>
        <v>0</v>
      </c>
      <c r="D50" s="57">
        <f>'SIMPLE TOOL'!E53</f>
        <v>0</v>
      </c>
      <c r="E50" s="40">
        <f t="shared" si="7"/>
        <v>0</v>
      </c>
      <c r="F50" s="72"/>
      <c r="G50" s="72"/>
      <c r="H50" s="72"/>
    </row>
    <row r="51" spans="1:12">
      <c r="A51" s="231" t="s">
        <v>85</v>
      </c>
      <c r="B51" s="232"/>
      <c r="C51" s="50"/>
      <c r="D51" s="50"/>
      <c r="E51" s="41">
        <f>SUM(E47:E50)</f>
        <v>0</v>
      </c>
      <c r="F51" s="72"/>
      <c r="G51" s="72"/>
      <c r="H51" s="72"/>
    </row>
    <row r="52" spans="1:12">
      <c r="A52" s="202"/>
      <c r="B52" s="202"/>
      <c r="C52" s="202"/>
      <c r="D52" s="202"/>
      <c r="E52" s="202"/>
      <c r="F52" s="202"/>
      <c r="G52" s="202"/>
      <c r="H52" s="202"/>
    </row>
    <row r="53" spans="1:12" ht="20.100000000000001">
      <c r="A53" s="199" t="s">
        <v>146</v>
      </c>
      <c r="B53" s="199"/>
      <c r="C53" s="199"/>
      <c r="D53" s="199"/>
      <c r="E53" s="199"/>
      <c r="F53" s="199"/>
      <c r="G53" s="199"/>
      <c r="H53" s="199"/>
    </row>
    <row r="54" spans="1:12" ht="98.1" customHeight="1">
      <c r="A54" s="176" t="s">
        <v>147</v>
      </c>
      <c r="B54" s="177"/>
      <c r="C54" s="177"/>
      <c r="D54" s="177"/>
      <c r="E54" s="177"/>
      <c r="F54" s="177"/>
      <c r="G54" s="177"/>
      <c r="H54" s="177"/>
    </row>
    <row r="55" spans="1:12" ht="13.5" customHeight="1">
      <c r="A55" s="202"/>
      <c r="B55" s="202"/>
      <c r="C55" s="202"/>
      <c r="D55" s="202"/>
      <c r="E55" s="202"/>
      <c r="F55" s="202"/>
      <c r="G55" s="202"/>
      <c r="H55" s="202"/>
    </row>
    <row r="56" spans="1:12" ht="14.45" customHeight="1">
      <c r="A56" s="58"/>
      <c r="B56" s="237" t="s">
        <v>88</v>
      </c>
      <c r="C56" s="237"/>
      <c r="D56" s="190" t="s">
        <v>89</v>
      </c>
      <c r="E56" s="190"/>
      <c r="F56" s="190" t="s">
        <v>90</v>
      </c>
      <c r="G56" s="190"/>
      <c r="H56" s="202"/>
    </row>
    <row r="57" spans="1:12" ht="14.45" customHeight="1">
      <c r="A57" s="59" t="s">
        <v>148</v>
      </c>
      <c r="B57" s="190" t="s">
        <v>92</v>
      </c>
      <c r="C57" s="190"/>
      <c r="D57" s="190" t="s">
        <v>93</v>
      </c>
      <c r="E57" s="190"/>
      <c r="F57" s="190" t="s">
        <v>93</v>
      </c>
      <c r="G57" s="190"/>
      <c r="H57" s="202"/>
    </row>
    <row r="58" spans="1:12" ht="14.45" customHeight="1">
      <c r="A58" s="58"/>
      <c r="B58" s="190" t="s">
        <v>149</v>
      </c>
      <c r="C58" s="190"/>
      <c r="D58" s="35" t="s">
        <v>94</v>
      </c>
      <c r="E58" s="60" t="s">
        <v>95</v>
      </c>
      <c r="F58" s="35" t="s">
        <v>94</v>
      </c>
      <c r="G58" s="60" t="s">
        <v>95</v>
      </c>
      <c r="H58" s="202"/>
    </row>
    <row r="59" spans="1:12" ht="14.45" customHeight="1">
      <c r="A59" s="44" t="s">
        <v>50</v>
      </c>
      <c r="B59" s="235">
        <f>F42</f>
        <v>0</v>
      </c>
      <c r="C59" s="235"/>
      <c r="D59" s="61">
        <v>148</v>
      </c>
      <c r="E59" s="62">
        <v>438</v>
      </c>
      <c r="F59" s="61">
        <v>132</v>
      </c>
      <c r="G59" s="62">
        <v>170</v>
      </c>
      <c r="H59" s="202"/>
      <c r="I59" s="23" t="str">
        <f>'SIMPLE TOOL'!N63</f>
        <v>Year 1</v>
      </c>
      <c r="K59" s="23" t="str">
        <f>'SIMPLE TOOL'!P63</f>
        <v>Sustained</v>
      </c>
    </row>
    <row r="60" spans="1:12" ht="14.45" customHeight="1">
      <c r="A60" s="44" t="s">
        <v>51</v>
      </c>
      <c r="B60" s="235">
        <f>G42</f>
        <v>0</v>
      </c>
      <c r="C60" s="235"/>
      <c r="D60" s="61">
        <f>(899/547*B60)-B60</f>
        <v>0</v>
      </c>
      <c r="E60" s="62">
        <f>(1056/561*B60)-B60</f>
        <v>0</v>
      </c>
      <c r="F60" s="61" t="e">
        <f>(('SIMPLE TOOL'!G64+'SIMPLE TOOL'!C64)/'SIMPLE TOOL'!C64*'DETAILED TOOL'!B60)-B60</f>
        <v>#DIV/0!</v>
      </c>
      <c r="G60" s="62" t="e">
        <f>((('SIMPLE TOOL'!H64+'SIMPLE TOOL'!D64)/'SIMPLE TOOL'!D64)*B60)-B60</f>
        <v>#DIV/0!</v>
      </c>
      <c r="H60" s="202"/>
      <c r="I60" s="23">
        <f>'SIMPLE TOOL'!N64</f>
        <v>1.5315161839863713</v>
      </c>
      <c r="J60" s="23">
        <f>'SIMPLE TOOL'!O64</f>
        <v>1.8823529411764706</v>
      </c>
      <c r="K60" s="23">
        <f>'SIMPLE TOOL'!P64</f>
        <v>1.4464285714285714</v>
      </c>
      <c r="L60" s="23">
        <f>'SIMPLE TOOL'!Q64</f>
        <v>1.524200821725624</v>
      </c>
    </row>
    <row r="61" spans="1:12" ht="14.45" customHeight="1">
      <c r="A61" s="44" t="s">
        <v>52</v>
      </c>
      <c r="B61" s="235">
        <f>H42</f>
        <v>0</v>
      </c>
      <c r="C61" s="235"/>
      <c r="D61" s="61">
        <f>(156/80*B61)-B61</f>
        <v>0</v>
      </c>
      <c r="E61" s="62">
        <f>(560/201*B61)-B61</f>
        <v>0</v>
      </c>
      <c r="F61" s="61" t="e">
        <f>(('SIMPLE TOOL'!G65+'SIMPLE TOOL'!C65)/'SIMPLE TOOL'!C65*'DETAILED TOOL'!B61)-B61</f>
        <v>#DIV/0!</v>
      </c>
      <c r="G61" s="62" t="e">
        <f>((('SIMPLE TOOL'!H65+'SIMPLE TOOL'!D65)/'SIMPLE TOOL'!D65)*B61)-B61</f>
        <v>#DIV/0!</v>
      </c>
      <c r="H61" s="202"/>
      <c r="I61" s="23">
        <f>'SIMPLE TOOL'!N65</f>
        <v>1.95</v>
      </c>
      <c r="J61" s="23">
        <f>'SIMPLE TOOL'!O65</f>
        <v>2.7860696517412937</v>
      </c>
      <c r="K61" s="23">
        <f>'SIMPLE TOOL'!P65</f>
        <v>0.87562189054726369</v>
      </c>
      <c r="L61" s="23">
        <f>'SIMPLE TOOL'!Q65</f>
        <v>1.325</v>
      </c>
    </row>
    <row r="62" spans="1:12">
      <c r="A62" s="55" t="s">
        <v>99</v>
      </c>
      <c r="B62" s="236">
        <f>SUM(B59:B61)</f>
        <v>0</v>
      </c>
      <c r="C62" s="236"/>
      <c r="D62" s="63">
        <f>SUM(D59:D61)</f>
        <v>148</v>
      </c>
      <c r="E62" s="64">
        <f>SUM(E59:E61)</f>
        <v>438</v>
      </c>
      <c r="F62" s="63" t="e">
        <f>SUM(F59:F61)</f>
        <v>#DIV/0!</v>
      </c>
      <c r="G62" s="64" t="e">
        <f>SUM(G59:G61)</f>
        <v>#DIV/0!</v>
      </c>
      <c r="H62" s="202"/>
    </row>
    <row r="63" spans="1:12">
      <c r="A63" s="243"/>
      <c r="B63" s="243"/>
      <c r="C63" s="243"/>
      <c r="D63" s="243"/>
      <c r="E63" s="243"/>
      <c r="F63" s="243"/>
      <c r="G63" s="243"/>
      <c r="H63" s="202"/>
    </row>
    <row r="64" spans="1:12" ht="14.1" customHeight="1">
      <c r="A64" s="55" t="s">
        <v>100</v>
      </c>
      <c r="B64" s="234" t="s">
        <v>101</v>
      </c>
      <c r="C64" s="234"/>
      <c r="D64" s="153" t="s">
        <v>100</v>
      </c>
      <c r="E64" s="153"/>
      <c r="F64" s="153" t="s">
        <v>100</v>
      </c>
      <c r="G64" s="153"/>
      <c r="H64" s="202"/>
    </row>
    <row r="65" spans="1:8">
      <c r="A65" s="44"/>
      <c r="B65" s="228" t="s">
        <v>150</v>
      </c>
      <c r="C65" s="228"/>
      <c r="D65" s="35" t="s">
        <v>94</v>
      </c>
      <c r="E65" s="60" t="s">
        <v>95</v>
      </c>
      <c r="F65" s="35" t="s">
        <v>94</v>
      </c>
      <c r="G65" s="60" t="s">
        <v>95</v>
      </c>
      <c r="H65" s="202"/>
    </row>
    <row r="66" spans="1:8">
      <c r="A66" s="44" t="s">
        <v>102</v>
      </c>
      <c r="B66" s="244">
        <f>I42</f>
        <v>0</v>
      </c>
      <c r="C66" s="244"/>
      <c r="D66" s="65">
        <f>IFERROR($I$42*(D59/$B59),0)</f>
        <v>0</v>
      </c>
      <c r="E66" s="66">
        <f>IFERROR($I$42*(E59/$B59),0)</f>
        <v>0</v>
      </c>
      <c r="F66" s="65">
        <f>IFERROR($I$42*(F59/$B59),0)</f>
        <v>0</v>
      </c>
      <c r="G66" s="66">
        <f>IFERROR($I$42*(G59/$B59),0)</f>
        <v>0</v>
      </c>
      <c r="H66" s="202"/>
    </row>
    <row r="67" spans="1:8">
      <c r="A67" s="44" t="s">
        <v>103</v>
      </c>
      <c r="B67" s="244">
        <f>J42</f>
        <v>0</v>
      </c>
      <c r="C67" s="244"/>
      <c r="D67" s="65">
        <f>IFERROR(($J$42*I60)+E51-B67,0)</f>
        <v>0</v>
      </c>
      <c r="E67" s="66">
        <f>IFERROR(($J$42*J60)+E51-B67,0)</f>
        <v>0</v>
      </c>
      <c r="F67" s="65">
        <f>IFERROR(($J$42*K60)+F51-B67,0)</f>
        <v>0</v>
      </c>
      <c r="G67" s="66">
        <f>IFERROR(($J$42*L60)+G51-B67,0)</f>
        <v>0</v>
      </c>
      <c r="H67" s="202"/>
    </row>
    <row r="68" spans="1:8">
      <c r="A68" s="50" t="s">
        <v>52</v>
      </c>
      <c r="B68" s="245">
        <f>K42</f>
        <v>0</v>
      </c>
      <c r="C68" s="245"/>
      <c r="D68" s="65">
        <f>IFERROR(($K$42*I61)-B68,0)</f>
        <v>0</v>
      </c>
      <c r="E68" s="66">
        <f>IFERROR(($K$42*J61)-B68,0)</f>
        <v>0</v>
      </c>
      <c r="F68" s="65">
        <f>IFERROR(($K$42*K61)-B68,0)</f>
        <v>0</v>
      </c>
      <c r="G68" s="66">
        <f>IFERROR(($K$42*L61)-B68,0)</f>
        <v>0</v>
      </c>
      <c r="H68" s="202"/>
    </row>
    <row r="69" spans="1:8" ht="12.95" customHeight="1">
      <c r="A69" s="55" t="s">
        <v>104</v>
      </c>
      <c r="B69" s="233">
        <f>SUM(B66:C68)</f>
        <v>0</v>
      </c>
      <c r="C69" s="233"/>
      <c r="D69" s="31">
        <f>SUM(D66:D68)</f>
        <v>0</v>
      </c>
      <c r="E69" s="32">
        <f>SUM(E66:E68)</f>
        <v>0</v>
      </c>
      <c r="F69" s="31">
        <f>SUM(F66:F68)</f>
        <v>0</v>
      </c>
      <c r="G69" s="32">
        <f>SUM(G66:G68)</f>
        <v>0</v>
      </c>
      <c r="H69" s="202"/>
    </row>
    <row r="70" spans="1:8">
      <c r="A70" s="239"/>
      <c r="B70" s="239"/>
      <c r="C70" s="239"/>
      <c r="D70" s="239"/>
      <c r="E70" s="239"/>
      <c r="F70" s="239"/>
      <c r="G70" s="239"/>
      <c r="H70" s="239"/>
    </row>
    <row r="71" spans="1:8" ht="14.1" customHeight="1">
      <c r="A71" s="202"/>
      <c r="B71" s="192" t="s">
        <v>151</v>
      </c>
      <c r="C71" s="192"/>
      <c r="D71" s="29">
        <f t="shared" ref="D71:G72" si="8">IFERROR(D67/$F$9,0)</f>
        <v>0</v>
      </c>
      <c r="E71" s="30">
        <f t="shared" si="8"/>
        <v>0</v>
      </c>
      <c r="F71" s="29">
        <f t="shared" si="8"/>
        <v>0</v>
      </c>
      <c r="G71" s="30">
        <f t="shared" si="8"/>
        <v>0</v>
      </c>
      <c r="H71" s="202"/>
    </row>
    <row r="72" spans="1:8" ht="14.1" customHeight="1">
      <c r="A72" s="202"/>
      <c r="B72" s="192" t="s">
        <v>152</v>
      </c>
      <c r="C72" s="192"/>
      <c r="D72" s="29">
        <f t="shared" si="8"/>
        <v>0</v>
      </c>
      <c r="E72" s="30">
        <f t="shared" si="8"/>
        <v>0</v>
      </c>
      <c r="F72" s="29">
        <f t="shared" si="8"/>
        <v>0</v>
      </c>
      <c r="G72" s="30">
        <f t="shared" si="8"/>
        <v>0</v>
      </c>
      <c r="H72" s="202"/>
    </row>
    <row r="73" spans="1:8">
      <c r="A73" s="202"/>
      <c r="B73" s="246" t="s">
        <v>153</v>
      </c>
      <c r="C73" s="246"/>
      <c r="D73" s="70">
        <f>SUM(D71:D72)</f>
        <v>0</v>
      </c>
      <c r="E73" s="71">
        <f>SUM(E71:E72)</f>
        <v>0</v>
      </c>
      <c r="F73" s="70">
        <f>SUM(F71:F72)</f>
        <v>0</v>
      </c>
      <c r="G73" s="71">
        <f>SUM(G71:G72)</f>
        <v>0</v>
      </c>
      <c r="H73" s="202"/>
    </row>
    <row r="74" spans="1:8">
      <c r="A74" s="144"/>
      <c r="B74" s="145"/>
      <c r="C74" s="145"/>
      <c r="D74" s="145"/>
      <c r="E74" s="145"/>
      <c r="F74" s="145"/>
      <c r="G74" s="145"/>
      <c r="H74" s="146"/>
    </row>
    <row r="75" spans="1:8" ht="42.6" customHeight="1">
      <c r="A75" s="224"/>
      <c r="B75" s="225"/>
      <c r="C75" s="225"/>
      <c r="D75" s="225"/>
      <c r="E75" s="225"/>
      <c r="F75" s="225"/>
      <c r="G75" s="225"/>
      <c r="H75" s="226"/>
    </row>
  </sheetData>
  <sheetProtection algorithmName="SHA-512" hashValue="vsFXl7tWS0TBNZxfUpCz+97DAGKYC4FMD+6dmGIky3NLYNBme9uKVWANZd/jAqF01gWz9/LOl0+d/Wz95LA/7w==" saltValue="p1OlzenVgVpGEMHPLI8RLg==" spinCount="100000" sheet="1" objects="1" scenarios="1"/>
  <mergeCells count="84">
    <mergeCell ref="A7:H7"/>
    <mergeCell ref="B71:C71"/>
    <mergeCell ref="B72:C72"/>
    <mergeCell ref="A70:H70"/>
    <mergeCell ref="A71:A73"/>
    <mergeCell ref="H56:H69"/>
    <mergeCell ref="H71:H73"/>
    <mergeCell ref="A42:D42"/>
    <mergeCell ref="A45:H45"/>
    <mergeCell ref="A16:B18"/>
    <mergeCell ref="A63:G63"/>
    <mergeCell ref="A55:H55"/>
    <mergeCell ref="B66:C66"/>
    <mergeCell ref="B67:C67"/>
    <mergeCell ref="B68:C68"/>
    <mergeCell ref="B73:C73"/>
    <mergeCell ref="A75:H75"/>
    <mergeCell ref="B69:C69"/>
    <mergeCell ref="D56:E56"/>
    <mergeCell ref="D64:E64"/>
    <mergeCell ref="F64:G64"/>
    <mergeCell ref="B64:C64"/>
    <mergeCell ref="B60:C60"/>
    <mergeCell ref="B61:C61"/>
    <mergeCell ref="B62:C62"/>
    <mergeCell ref="D57:E57"/>
    <mergeCell ref="F57:G57"/>
    <mergeCell ref="B56:C56"/>
    <mergeCell ref="B57:C57"/>
    <mergeCell ref="B58:C58"/>
    <mergeCell ref="B59:C59"/>
    <mergeCell ref="F56:G56"/>
    <mergeCell ref="B65:C65"/>
    <mergeCell ref="A53:H53"/>
    <mergeCell ref="A54:H54"/>
    <mergeCell ref="A44:H44"/>
    <mergeCell ref="A52:H52"/>
    <mergeCell ref="A47:B47"/>
    <mergeCell ref="A48:B48"/>
    <mergeCell ref="A49:B49"/>
    <mergeCell ref="A50:B50"/>
    <mergeCell ref="A51:B51"/>
    <mergeCell ref="A19:E20"/>
    <mergeCell ref="F19:H19"/>
    <mergeCell ref="A36:B36"/>
    <mergeCell ref="A37:B37"/>
    <mergeCell ref="A34:B34"/>
    <mergeCell ref="A35:B35"/>
    <mergeCell ref="A29:B29"/>
    <mergeCell ref="A2:H2"/>
    <mergeCell ref="A3:H3"/>
    <mergeCell ref="A4:H4"/>
    <mergeCell ref="A5:H5"/>
    <mergeCell ref="A6:H6"/>
    <mergeCell ref="A8:H8"/>
    <mergeCell ref="A9:E9"/>
    <mergeCell ref="A12:H12"/>
    <mergeCell ref="C17:C18"/>
    <mergeCell ref="D17:D18"/>
    <mergeCell ref="E17:E18"/>
    <mergeCell ref="C16:E16"/>
    <mergeCell ref="F16:H16"/>
    <mergeCell ref="A14:H14"/>
    <mergeCell ref="A15:H15"/>
    <mergeCell ref="F9:H9"/>
    <mergeCell ref="A13:J13"/>
    <mergeCell ref="I17:K17"/>
    <mergeCell ref="A10:H10"/>
    <mergeCell ref="A1:H1"/>
    <mergeCell ref="A11:H11"/>
    <mergeCell ref="I11:J11"/>
    <mergeCell ref="A74:H74"/>
    <mergeCell ref="A31:B31"/>
    <mergeCell ref="A32:B32"/>
    <mergeCell ref="A33:B33"/>
    <mergeCell ref="A30:B30"/>
    <mergeCell ref="A21:B21"/>
    <mergeCell ref="A22:B22"/>
    <mergeCell ref="A23:B23"/>
    <mergeCell ref="A24:B24"/>
    <mergeCell ref="A25:B25"/>
    <mergeCell ref="A26:B26"/>
    <mergeCell ref="A27:B27"/>
    <mergeCell ref="A28:B28"/>
  </mergeCells>
  <conditionalFormatting sqref="C21:C41">
    <cfRule type="expression" dxfId="14" priority="1">
      <formula>$M21=1</formula>
    </cfRule>
    <cfRule type="expression" dxfId="13" priority="2">
      <formula>$U21=1</formula>
    </cfRule>
  </conditionalFormatting>
  <conditionalFormatting sqref="F21:F41">
    <cfRule type="expression" dxfId="12" priority="5">
      <formula>$Q21=1</formula>
    </cfRule>
    <cfRule type="expression" dxfId="11" priority="12">
      <formula>$N21=1</formula>
    </cfRule>
  </conditionalFormatting>
  <conditionalFormatting sqref="F42">
    <cfRule type="expression" dxfId="10" priority="13">
      <formula>$F42&gt;262</formula>
    </cfRule>
    <cfRule type="expression" dxfId="9" priority="14">
      <formula>$F42&lt;162</formula>
    </cfRule>
  </conditionalFormatting>
  <conditionalFormatting sqref="G21:G41">
    <cfRule type="expression" dxfId="8" priority="4">
      <formula>$R21=1</formula>
    </cfRule>
    <cfRule type="expression" dxfId="7" priority="11">
      <formula>$O21=1</formula>
    </cfRule>
  </conditionalFormatting>
  <conditionalFormatting sqref="G42">
    <cfRule type="expression" dxfId="6" priority="8">
      <formula>G42&gt;F9*14</formula>
    </cfRule>
    <cfRule type="expression" dxfId="5" priority="9">
      <formula>G42&lt;F9*4</formula>
    </cfRule>
  </conditionalFormatting>
  <conditionalFormatting sqref="H21:H41">
    <cfRule type="expression" dxfId="4" priority="3">
      <formula>$S21=1</formula>
    </cfRule>
    <cfRule type="expression" dxfId="3" priority="10">
      <formula>$P21=1</formula>
    </cfRule>
  </conditionalFormatting>
  <conditionalFormatting sqref="H42">
    <cfRule type="expression" dxfId="2" priority="6">
      <formula>H42&gt;490</formula>
    </cfRule>
    <cfRule type="expression" dxfId="1" priority="7">
      <formula>H42&lt;62</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E3759-5AC3-4268-9E17-5CB961C601EB}">
  <dimension ref="B1:J26"/>
  <sheetViews>
    <sheetView workbookViewId="0"/>
  </sheetViews>
  <sheetFormatPr defaultRowHeight="14.45"/>
  <cols>
    <col min="2" max="2" width="26.85546875" customWidth="1"/>
    <col min="3" max="3" width="20.140625" customWidth="1"/>
    <col min="4" max="4" width="10.5703125" bestFit="1" customWidth="1"/>
    <col min="5" max="5" width="22.42578125" bestFit="1" customWidth="1"/>
    <col min="6" max="6" width="20.140625" bestFit="1" customWidth="1"/>
    <col min="7" max="7" width="19.140625" bestFit="1" customWidth="1"/>
    <col min="8" max="9" width="14.140625" bestFit="1" customWidth="1"/>
    <col min="10" max="10" width="15.42578125" customWidth="1"/>
  </cols>
  <sheetData>
    <row r="1" spans="2:10" ht="17.45" customHeight="1">
      <c r="E1" s="247" t="s">
        <v>154</v>
      </c>
      <c r="F1" s="247"/>
      <c r="G1" s="247"/>
      <c r="H1" s="247"/>
      <c r="I1" s="247"/>
    </row>
    <row r="2" spans="2:10">
      <c r="D2" s="2" t="s">
        <v>155</v>
      </c>
      <c r="E2" s="3" t="s">
        <v>156</v>
      </c>
      <c r="F2" s="2" t="s">
        <v>157</v>
      </c>
      <c r="G2" s="2" t="s">
        <v>158</v>
      </c>
      <c r="H2" s="2" t="s">
        <v>159</v>
      </c>
      <c r="I2" s="2" t="s">
        <v>160</v>
      </c>
      <c r="J2" s="2" t="s">
        <v>161</v>
      </c>
    </row>
    <row r="3" spans="2:10">
      <c r="E3" s="3" t="s">
        <v>162</v>
      </c>
      <c r="F3" s="3" t="s">
        <v>163</v>
      </c>
      <c r="G3" s="3" t="s">
        <v>164</v>
      </c>
      <c r="H3" s="3" t="s">
        <v>165</v>
      </c>
      <c r="I3" s="3" t="s">
        <v>166</v>
      </c>
      <c r="J3" s="3" t="s">
        <v>167</v>
      </c>
    </row>
    <row r="4" spans="2:10">
      <c r="B4" s="248" t="s">
        <v>55</v>
      </c>
      <c r="C4" s="248"/>
      <c r="D4" s="5" t="b">
        <f>'SIMPLE TOOL'!N24</f>
        <v>0</v>
      </c>
      <c r="E4" s="6">
        <v>5</v>
      </c>
      <c r="F4" s="7"/>
      <c r="G4" s="7"/>
      <c r="H4" s="7"/>
      <c r="I4" s="7"/>
      <c r="J4" s="10">
        <f>SUM(E4:I4)</f>
        <v>5</v>
      </c>
    </row>
    <row r="5" spans="2:10">
      <c r="B5" s="248" t="s">
        <v>56</v>
      </c>
      <c r="C5" s="248"/>
      <c r="D5" s="5" t="b">
        <f>'SIMPLE TOOL'!N25</f>
        <v>0</v>
      </c>
      <c r="E5" s="6"/>
      <c r="F5" s="7"/>
      <c r="G5" s="7"/>
      <c r="H5" s="7"/>
      <c r="I5" s="7"/>
      <c r="J5" s="10">
        <f t="shared" ref="J5:J24" si="0">SUM(E5:I5)</f>
        <v>0</v>
      </c>
    </row>
    <row r="6" spans="2:10">
      <c r="B6" s="248" t="s">
        <v>57</v>
      </c>
      <c r="C6" s="248"/>
      <c r="D6" s="5" t="b">
        <f>'SIMPLE TOOL'!N26</f>
        <v>0</v>
      </c>
      <c r="E6" s="6"/>
      <c r="F6" s="7"/>
      <c r="G6" s="7"/>
      <c r="H6" s="7"/>
      <c r="I6" s="7"/>
      <c r="J6" s="10">
        <f t="shared" si="0"/>
        <v>0</v>
      </c>
    </row>
    <row r="7" spans="2:10">
      <c r="B7" s="248" t="s">
        <v>58</v>
      </c>
      <c r="C7" s="248"/>
      <c r="D7" s="5" t="b">
        <f>'SIMPLE TOOL'!N27</f>
        <v>0</v>
      </c>
      <c r="E7" s="6"/>
      <c r="F7" s="7"/>
      <c r="G7" s="7"/>
      <c r="H7" s="7"/>
      <c r="I7" s="7"/>
      <c r="J7" s="10">
        <f t="shared" si="0"/>
        <v>0</v>
      </c>
    </row>
    <row r="8" spans="2:10">
      <c r="B8" s="248" t="s">
        <v>59</v>
      </c>
      <c r="C8" s="248"/>
      <c r="D8" s="5" t="b">
        <f>'SIMPLE TOOL'!N28</f>
        <v>0</v>
      </c>
      <c r="E8" s="6"/>
      <c r="F8" s="7"/>
      <c r="G8" s="7"/>
      <c r="H8" s="7"/>
      <c r="I8" s="7"/>
      <c r="J8" s="10">
        <f t="shared" si="0"/>
        <v>0</v>
      </c>
    </row>
    <row r="9" spans="2:10">
      <c r="B9" s="248" t="s">
        <v>60</v>
      </c>
      <c r="C9" s="248"/>
      <c r="D9" s="5" t="b">
        <f>'SIMPLE TOOL'!N29</f>
        <v>0</v>
      </c>
      <c r="E9" s="6"/>
      <c r="F9" s="7"/>
      <c r="G9" s="7"/>
      <c r="H9" s="7"/>
      <c r="I9" s="7"/>
      <c r="J9" s="10">
        <f t="shared" si="0"/>
        <v>0</v>
      </c>
    </row>
    <row r="10" spans="2:10">
      <c r="B10" s="248" t="s">
        <v>61</v>
      </c>
      <c r="C10" s="248"/>
      <c r="D10" s="5" t="b">
        <f>'SIMPLE TOOL'!N30</f>
        <v>0</v>
      </c>
      <c r="E10" s="6"/>
      <c r="F10" s="7"/>
      <c r="G10" s="7"/>
      <c r="H10" s="7"/>
      <c r="I10" s="7"/>
      <c r="J10" s="10">
        <f t="shared" si="0"/>
        <v>0</v>
      </c>
    </row>
    <row r="11" spans="2:10">
      <c r="B11" s="248" t="s">
        <v>62</v>
      </c>
      <c r="C11" s="248"/>
      <c r="D11" s="5" t="b">
        <f>'SIMPLE TOOL'!N31</f>
        <v>0</v>
      </c>
      <c r="E11" s="6"/>
      <c r="F11" s="7"/>
      <c r="G11" s="7"/>
      <c r="H11" s="7"/>
      <c r="I11" s="7"/>
      <c r="J11" s="10">
        <f t="shared" si="0"/>
        <v>0</v>
      </c>
    </row>
    <row r="12" spans="2:10">
      <c r="B12" s="248" t="s">
        <v>63</v>
      </c>
      <c r="C12" s="248"/>
      <c r="D12" s="5" t="b">
        <f>'SIMPLE TOOL'!N32</f>
        <v>0</v>
      </c>
      <c r="E12" s="6"/>
      <c r="F12" s="7"/>
      <c r="G12" s="7"/>
      <c r="H12" s="7"/>
      <c r="I12" s="7"/>
      <c r="J12" s="10">
        <f t="shared" si="0"/>
        <v>0</v>
      </c>
    </row>
    <row r="13" spans="2:10">
      <c r="B13" s="248" t="s">
        <v>64</v>
      </c>
      <c r="C13" s="248"/>
      <c r="D13" s="5" t="b">
        <f>'SIMPLE TOOL'!N33</f>
        <v>0</v>
      </c>
      <c r="E13" s="6"/>
      <c r="F13" s="7"/>
      <c r="G13" s="7"/>
      <c r="H13" s="7"/>
      <c r="I13" s="7"/>
      <c r="J13" s="10">
        <f t="shared" si="0"/>
        <v>0</v>
      </c>
    </row>
    <row r="14" spans="2:10">
      <c r="B14" s="248" t="s">
        <v>65</v>
      </c>
      <c r="C14" s="248"/>
      <c r="D14" s="5" t="b">
        <f>'SIMPLE TOOL'!N34</f>
        <v>0</v>
      </c>
      <c r="E14" s="6"/>
      <c r="F14" s="7"/>
      <c r="G14" s="7"/>
      <c r="H14" s="7"/>
      <c r="I14" s="7"/>
      <c r="J14" s="10">
        <f t="shared" si="0"/>
        <v>0</v>
      </c>
    </row>
    <row r="15" spans="2:10">
      <c r="B15" s="248" t="s">
        <v>66</v>
      </c>
      <c r="C15" s="248"/>
      <c r="D15" s="5" t="b">
        <f>'SIMPLE TOOL'!N35</f>
        <v>0</v>
      </c>
      <c r="E15" s="6"/>
      <c r="F15" s="7"/>
      <c r="G15" s="7"/>
      <c r="H15" s="7"/>
      <c r="I15" s="7"/>
      <c r="J15" s="10">
        <f t="shared" si="0"/>
        <v>0</v>
      </c>
    </row>
    <row r="16" spans="2:10">
      <c r="B16" s="248" t="s">
        <v>67</v>
      </c>
      <c r="C16" s="248"/>
      <c r="D16" s="5" t="b">
        <f>'SIMPLE TOOL'!N36</f>
        <v>0</v>
      </c>
      <c r="E16" s="6"/>
      <c r="F16" s="7"/>
      <c r="G16" s="7"/>
      <c r="H16" s="7"/>
      <c r="I16" s="7"/>
      <c r="J16" s="10">
        <f t="shared" si="0"/>
        <v>0</v>
      </c>
    </row>
    <row r="17" spans="2:10">
      <c r="B17" s="248" t="s">
        <v>68</v>
      </c>
      <c r="C17" s="248"/>
      <c r="D17" s="5" t="b">
        <f>'SIMPLE TOOL'!N37</f>
        <v>0</v>
      </c>
      <c r="E17" s="6"/>
      <c r="F17" s="7"/>
      <c r="G17" s="7"/>
      <c r="H17" s="7"/>
      <c r="I17" s="7"/>
      <c r="J17" s="10">
        <f t="shared" si="0"/>
        <v>0</v>
      </c>
    </row>
    <row r="18" spans="2:10">
      <c r="B18" s="248" t="s">
        <v>69</v>
      </c>
      <c r="C18" s="248"/>
      <c r="D18" s="5" t="b">
        <f>'SIMPLE TOOL'!N38</f>
        <v>0</v>
      </c>
      <c r="E18" s="6"/>
      <c r="F18" s="7"/>
      <c r="G18" s="7"/>
      <c r="H18" s="7"/>
      <c r="I18" s="7"/>
      <c r="J18" s="10">
        <f t="shared" si="0"/>
        <v>0</v>
      </c>
    </row>
    <row r="19" spans="2:10">
      <c r="B19" s="248" t="s">
        <v>70</v>
      </c>
      <c r="C19" s="248"/>
      <c r="D19" s="5" t="b">
        <f>'SIMPLE TOOL'!N39</f>
        <v>0</v>
      </c>
      <c r="E19" s="6"/>
      <c r="F19" s="7"/>
      <c r="G19" s="7"/>
      <c r="H19" s="7"/>
      <c r="I19" s="7"/>
      <c r="J19" s="10">
        <f t="shared" si="0"/>
        <v>0</v>
      </c>
    </row>
    <row r="20" spans="2:10">
      <c r="B20" s="248" t="s">
        <v>71</v>
      </c>
      <c r="C20" s="248"/>
      <c r="D20" s="5" t="b">
        <f>'SIMPLE TOOL'!N40</f>
        <v>0</v>
      </c>
      <c r="E20" s="6"/>
      <c r="F20" s="7"/>
      <c r="G20" s="7"/>
      <c r="H20" s="7"/>
      <c r="I20" s="7"/>
      <c r="J20" s="10">
        <f t="shared" si="0"/>
        <v>0</v>
      </c>
    </row>
    <row r="21" spans="2:10">
      <c r="B21" s="5" t="s">
        <v>142</v>
      </c>
      <c r="C21" s="1"/>
      <c r="D21" s="5" t="b">
        <f>'SIMPLE TOOL'!N41</f>
        <v>0</v>
      </c>
      <c r="E21" s="6"/>
      <c r="F21" s="7"/>
      <c r="G21" s="7"/>
      <c r="H21" s="7"/>
      <c r="I21" s="7"/>
      <c r="J21" s="10">
        <f t="shared" si="0"/>
        <v>0</v>
      </c>
    </row>
    <row r="22" spans="2:10">
      <c r="B22" s="5" t="s">
        <v>142</v>
      </c>
      <c r="C22" s="1"/>
      <c r="D22" s="5" t="b">
        <f>'SIMPLE TOOL'!N42</f>
        <v>0</v>
      </c>
      <c r="E22" s="6"/>
      <c r="F22" s="7"/>
      <c r="G22" s="7"/>
      <c r="H22" s="7"/>
      <c r="I22" s="7"/>
      <c r="J22" s="10">
        <f t="shared" si="0"/>
        <v>0</v>
      </c>
    </row>
    <row r="23" spans="2:10">
      <c r="B23" s="5" t="s">
        <v>142</v>
      </c>
      <c r="C23" s="1"/>
      <c r="D23" s="5" t="b">
        <f>'SIMPLE TOOL'!N43</f>
        <v>0</v>
      </c>
      <c r="E23" s="6"/>
      <c r="F23" s="7"/>
      <c r="G23" s="7"/>
      <c r="H23" s="7"/>
      <c r="I23" s="7"/>
      <c r="J23" s="10">
        <f t="shared" si="0"/>
        <v>0</v>
      </c>
    </row>
    <row r="24" spans="2:10">
      <c r="B24" s="5" t="s">
        <v>142</v>
      </c>
      <c r="C24" s="1"/>
      <c r="D24" s="5" t="b">
        <f>'SIMPLE TOOL'!N44</f>
        <v>0</v>
      </c>
      <c r="E24" s="6"/>
      <c r="F24" s="7"/>
      <c r="G24" s="7"/>
      <c r="H24" s="7"/>
      <c r="I24" s="7"/>
      <c r="J24" s="10">
        <f t="shared" si="0"/>
        <v>0</v>
      </c>
    </row>
    <row r="25" spans="2:10">
      <c r="E25" s="10"/>
      <c r="F25" s="10"/>
      <c r="G25" s="10"/>
      <c r="H25" s="10"/>
      <c r="I25" s="10"/>
      <c r="J25" s="10"/>
    </row>
    <row r="26" spans="2:10">
      <c r="B26" s="9" t="s">
        <v>85</v>
      </c>
      <c r="E26" s="8">
        <f>SUM(E4:E24)</f>
        <v>5</v>
      </c>
      <c r="F26" s="8">
        <f t="shared" ref="F26:I26" si="1">SUM(F4:F24)</f>
        <v>0</v>
      </c>
      <c r="G26" s="8">
        <f t="shared" si="1"/>
        <v>0</v>
      </c>
      <c r="H26" s="8">
        <f t="shared" si="1"/>
        <v>0</v>
      </c>
      <c r="I26" s="8">
        <f t="shared" si="1"/>
        <v>0</v>
      </c>
      <c r="J26" s="11">
        <f>SUM(E26:I26)</f>
        <v>5</v>
      </c>
    </row>
  </sheetData>
  <mergeCells count="18">
    <mergeCell ref="B8:C8"/>
    <mergeCell ref="B20:C20"/>
    <mergeCell ref="B9:C9"/>
    <mergeCell ref="B10:C10"/>
    <mergeCell ref="B11:C11"/>
    <mergeCell ref="B12:C12"/>
    <mergeCell ref="B13:C13"/>
    <mergeCell ref="B14:C14"/>
    <mergeCell ref="B15:C15"/>
    <mergeCell ref="B16:C16"/>
    <mergeCell ref="B17:C17"/>
    <mergeCell ref="B18:C18"/>
    <mergeCell ref="B19:C19"/>
    <mergeCell ref="E1:I1"/>
    <mergeCell ref="B4:C4"/>
    <mergeCell ref="B5:C5"/>
    <mergeCell ref="B6:C6"/>
    <mergeCell ref="B7:C7"/>
  </mergeCells>
  <conditionalFormatting sqref="D4:D24">
    <cfRule type="containsText" dxfId="0" priority="1" operator="containsText" text="TRUE">
      <formula>NOT(ISERROR(SEARCH("TRUE",D4)))</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6a2ff5d-0728-42d5-b8b5-5d3d99965e3d" xsi:nil="true"/>
    <lcf76f155ced4ddcb4097134ff3c332f xmlns="18ad2d3d-f4d7-428c-8c46-12961bdc1abe">
      <Terms xmlns="http://schemas.microsoft.com/office/infopath/2007/PartnerControls"/>
    </lcf76f155ced4ddcb4097134ff3c332f>
    <SharedWithUsers xmlns="76a2ff5d-0728-42d5-b8b5-5d3d99965e3d">
      <UserInfo>
        <DisplayName>Dawn Middleton</DisplayName>
        <AccountId>13</AccountId>
        <AccountType/>
      </UserInfo>
      <UserInfo>
        <DisplayName>Lindsay Senter</DisplayName>
        <AccountId>16</AccountId>
        <AccountType/>
      </UserInfo>
      <UserInfo>
        <DisplayName>Kendall  Brooks</DisplayName>
        <AccountId>101</AccountId>
        <AccountType/>
      </UserInfo>
      <UserInfo>
        <DisplayName>Monika Damle</DisplayName>
        <AccountId>177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984184848EB946AEAFE91A98657165" ma:contentTypeVersion="15" ma:contentTypeDescription="Create a new document." ma:contentTypeScope="" ma:versionID="15bea56a9c4d9b57e54ded5cc05d99c0">
  <xsd:schema xmlns:xsd="http://www.w3.org/2001/XMLSchema" xmlns:xs="http://www.w3.org/2001/XMLSchema" xmlns:p="http://schemas.microsoft.com/office/2006/metadata/properties" xmlns:ns2="18ad2d3d-f4d7-428c-8c46-12961bdc1abe" xmlns:ns3="76a2ff5d-0728-42d5-b8b5-5d3d99965e3d" targetNamespace="http://schemas.microsoft.com/office/2006/metadata/properties" ma:root="true" ma:fieldsID="c97bd9b4393d73354a9ec83d8efca7bd" ns2:_="" ns3:_="">
    <xsd:import namespace="18ad2d3d-f4d7-428c-8c46-12961bdc1abe"/>
    <xsd:import namespace="76a2ff5d-0728-42d5-b8b5-5d3d99965e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ad2d3d-f4d7-428c-8c46-12961bdc1a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1aadd20-2b3d-43e3-a02e-c3f3d205a2b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a2ff5d-0728-42d5-b8b5-5d3d99965e3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ab6fcde-be1c-4fe9-944d-5a6caf237408}" ma:internalName="TaxCatchAll" ma:showField="CatchAllData" ma:web="76a2ff5d-0728-42d5-b8b5-5d3d99965e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ECCDFB-622C-4EE0-9F89-81816A3F4971}"/>
</file>

<file path=customXml/itemProps2.xml><?xml version="1.0" encoding="utf-8"?>
<ds:datastoreItem xmlns:ds="http://schemas.openxmlformats.org/officeDocument/2006/customXml" ds:itemID="{B29AB33E-86DC-4016-8E3F-78E862CB2F73}"/>
</file>

<file path=customXml/itemProps3.xml><?xml version="1.0" encoding="utf-8"?>
<ds:datastoreItem xmlns:ds="http://schemas.openxmlformats.org/officeDocument/2006/customXml" ds:itemID="{A54D2126-8301-41F2-96DA-9A90973FEE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Shade, Starley</dc:creator>
  <cp:keywords/>
  <dc:description/>
  <cp:lastModifiedBy>Kendall  Brooks</cp:lastModifiedBy>
  <cp:revision/>
  <dcterms:created xsi:type="dcterms:W3CDTF">2022-06-14T00:08:39Z</dcterms:created>
  <dcterms:modified xsi:type="dcterms:W3CDTF">2023-04-25T00:50:28Z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0x01010067984184848EB946AEAFE91A98657165</vt:lpwstr>
  </property>
  <property fmtid="{D5CDD505-2E9C-101B-9397-08002B2CF9AE}" pid="3" name="MediaServiceImageTags">
    <vt:lpwstr/>
  </property>
</Properties>
</file>